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55" windowHeight="10860"/>
  </bookViews>
  <sheets>
    <sheet name="готовый 1 и 2" sheetId="1" r:id="rId1"/>
  </sheets>
  <definedNames>
    <definedName name="_xlnm._FilterDatabase" localSheetId="0" hidden="1">'готовый 1 и 2'!$A$1:$A$216</definedName>
    <definedName name="_xlnm.Print_Titles" localSheetId="0">'готовый 1 и 2'!$17:$19</definedName>
  </definedNames>
  <calcPr calcId="145621"/>
</workbook>
</file>

<file path=xl/calcChain.xml><?xml version="1.0" encoding="utf-8"?>
<calcChain xmlns="http://schemas.openxmlformats.org/spreadsheetml/2006/main">
  <c r="L20" i="1" l="1"/>
  <c r="M37" i="1"/>
  <c r="M42" i="1"/>
  <c r="M22" i="1"/>
  <c r="O66" i="1"/>
  <c r="M69" i="1"/>
  <c r="M68" i="1"/>
  <c r="M67" i="1"/>
  <c r="N73" i="1"/>
  <c r="N72" i="1"/>
  <c r="N69" i="1"/>
  <c r="N68" i="1"/>
  <c r="N67" i="1"/>
  <c r="N54" i="1"/>
  <c r="N48" i="1"/>
  <c r="N47" i="1"/>
  <c r="N45" i="1"/>
  <c r="N44" i="1" s="1"/>
  <c r="N43" i="1"/>
  <c r="N42" i="1" s="1"/>
  <c r="N39" i="1"/>
  <c r="N38" i="1" s="1"/>
  <c r="N37" i="1" s="1"/>
  <c r="N35" i="1"/>
  <c r="N34" i="1" s="1"/>
  <c r="N29" i="1"/>
  <c r="N28" i="1" s="1"/>
  <c r="N22" i="1"/>
  <c r="N21" i="1" s="1"/>
  <c r="L45" i="1"/>
  <c r="L73" i="1"/>
  <c r="L72" i="1"/>
  <c r="L69" i="1"/>
  <c r="L68" i="1"/>
  <c r="L67" i="1"/>
  <c r="L48" i="1"/>
  <c r="L47" i="1"/>
  <c r="L43" i="1"/>
  <c r="L36" i="1"/>
  <c r="L32" i="1"/>
  <c r="L31" i="1"/>
  <c r="L30" i="1"/>
  <c r="L26" i="1"/>
  <c r="L25" i="1"/>
  <c r="L24" i="1"/>
  <c r="L23" i="1"/>
  <c r="M54" i="1"/>
  <c r="M29" i="1"/>
  <c r="M28" i="1" s="1"/>
  <c r="O29" i="1"/>
  <c r="O28" i="1" s="1"/>
  <c r="L38" i="1"/>
  <c r="N66" i="1" l="1"/>
  <c r="N65" i="1" s="1"/>
  <c r="M66" i="1"/>
  <c r="M65" i="1" s="1"/>
  <c r="N41" i="1"/>
  <c r="N20" i="1" s="1"/>
  <c r="N46" i="1"/>
  <c r="L66" i="1"/>
  <c r="O54" i="1"/>
  <c r="M46" i="1" l="1"/>
  <c r="O46" i="1"/>
  <c r="M44" i="1"/>
  <c r="O44" i="1"/>
  <c r="O42" i="1"/>
  <c r="M38" i="1"/>
  <c r="O38" i="1"/>
  <c r="O37" i="1" s="1"/>
  <c r="M35" i="1"/>
  <c r="M34" i="1" s="1"/>
  <c r="O35" i="1"/>
  <c r="O34" i="1" s="1"/>
  <c r="M21" i="1"/>
  <c r="O22" i="1"/>
  <c r="O21" i="1" s="1"/>
  <c r="O65" i="1"/>
  <c r="L22" i="1"/>
  <c r="L65" i="1"/>
  <c r="L54" i="1"/>
  <c r="L29" i="1"/>
  <c r="N81" i="1" l="1"/>
  <c r="O41" i="1"/>
  <c r="O20" i="1" s="1"/>
  <c r="M41" i="1"/>
  <c r="M50" i="1"/>
  <c r="L50" i="1"/>
  <c r="L46" i="1"/>
  <c r="M20" i="1" l="1"/>
  <c r="M81" i="1" s="1"/>
  <c r="O81" i="1"/>
  <c r="L42" i="1"/>
  <c r="L44" i="1"/>
  <c r="L37" i="1"/>
  <c r="L35" i="1"/>
  <c r="L34" i="1" s="1"/>
  <c r="L21" i="1"/>
  <c r="L41" i="1" l="1"/>
  <c r="L28" i="1"/>
  <c r="L81" i="1" l="1"/>
</calcChain>
</file>

<file path=xl/sharedStrings.xml><?xml version="1.0" encoding="utf-8"?>
<sst xmlns="http://schemas.openxmlformats.org/spreadsheetml/2006/main" count="628" uniqueCount="177">
  <si>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</si>
  <si>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</si>
  <si>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</si>
  <si>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</si>
  <si>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</si>
  <si>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</si>
  <si>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</si>
  <si>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</si>
  <si>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</si>
  <si>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</si>
  <si>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</si>
  <si>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</si>
  <si>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</si>
  <si>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</si>
  <si>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</si>
  <si>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</si>
  <si>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</si>
  <si>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</si>
  <si>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</si>
  <si>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</si>
  <si>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</si>
  <si>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</si>
  <si>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</si>
  <si>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</si>
  <si>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</si>
  <si>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</si>
  <si>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</si>
  <si>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</si>
  <si>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</si>
  <si>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</si>
  <si>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</si>
  <si>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</si>
  <si>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</si>
  <si>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</si>
  <si>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</si>
  <si>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</si>
  <si>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</si>
  <si>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</si>
  <si>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</si>
  <si>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</si>
  <si>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</si>
  <si>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</si>
  <si>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</si>
  <si>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</si>
  <si>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</si>
  <si>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</si>
  <si>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</si>
  <si>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</si>
  <si>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</si>
  <si>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</si>
  <si>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</si>
  <si>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</si>
  <si>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</si>
  <si>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06</t>
  </si>
  <si>
    <t>11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</si>
  <si>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</si>
  <si>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</si>
  <si>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14</t>
  </si>
  <si>
    <t>140</t>
  </si>
  <si>
    <t>ШТРАФЫ, САНКЦИИ, ВОЗМЕЩЕНИЕ УЩЕРБА</t>
  </si>
  <si>
    <t>16</t>
  </si>
  <si>
    <t>Штрафы, санкции, возмещение ущерба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</si>
  <si>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</si>
  <si>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</si>
  <si>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</si>
  <si>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субсидии</t>
  </si>
  <si>
    <t>Субвенции местным бюджетам на выполнение передаваемых полномочий субъектов Российской Федерации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</si>
  <si>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</si>
  <si>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</si>
  <si>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</si>
  <si>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</si>
  <si>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</si>
  <si>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</si>
  <si>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</si>
  <si>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</si>
  <si>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</si>
  <si>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</si>
  <si>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</si>
  <si>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992</t>
  </si>
  <si>
    <t>053</t>
  </si>
  <si>
    <t>Денежные взыскания (штрафы) за нарушение бюджетного законодательства Российской Федерации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</si>
  <si>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</si>
  <si>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30</t>
  </si>
  <si>
    <t>35</t>
  </si>
  <si>
    <t>118</t>
  </si>
  <si>
    <t>40</t>
  </si>
  <si>
    <t>014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</si>
  <si>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</si>
  <si>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25</t>
  </si>
  <si>
    <t>467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</si>
  <si>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</si>
  <si>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29</t>
  </si>
  <si>
    <t>Дотации бюджетам сельских поселений на выравнивание бюджетной обеспеченности</t>
  </si>
  <si>
    <t>Реестр источников доходов бюджета Каневского сельского поселения Каневского района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</si>
  <si>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</si>
  <si>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</si>
  <si>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Администрация Каневского сельского поселения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</si>
  <si>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</si>
  <si>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Федеральная налоговая служба</t>
  </si>
  <si>
    <t>035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</si>
  <si>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</si>
  <si>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015</t>
  </si>
  <si>
    <t>07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</si>
  <si>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</si>
  <si>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430</t>
  </si>
  <si>
    <t>821</t>
  </si>
  <si>
    <t>ШТРАФЫ, САНКЦИИ, ВОЗМЕЩЕНИЕ УЩЕРБА 
Денежные взыскания (штрафы), установленные законами субъектов Российской Федерации за несоблюдение муниципальных правовых актов</t>
  </si>
  <si>
    <t>90</t>
  </si>
  <si>
    <t>ШТРАФЫ, САНКЦИИ, ВОЗМЕЩЕНИЕ УЩЕРБА
Прочие поступления от денежных взысканий (штрафов) и иных сумм в возмещение ущерба, зачисляемые в бюджеты сельских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</si>
  <si>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</si>
  <si>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992 </t>
  </si>
  <si>
    <t>Департамент имущественнх отношений Краснодарского края</t>
  </si>
  <si>
    <t>13</t>
  </si>
  <si>
    <t>995</t>
  </si>
  <si>
    <t>130</t>
  </si>
  <si>
    <t>Прочие доходы от компенсации затрат бюджетов сельских поселений</t>
  </si>
  <si>
    <t>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</si>
  <si>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</si>
  <si>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Федеральное казначейство </t>
  </si>
  <si>
    <t>17</t>
  </si>
  <si>
    <t>180</t>
  </si>
  <si>
    <t>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</si>
  <si>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</si>
  <si>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Каневское сельское поселение Каневского района</t>
  </si>
  <si>
    <t>А.А.Иванов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</si>
  <si>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сельских поселений</t>
  </si>
  <si>
    <t>19</t>
  </si>
  <si>
    <t xml:space="preserve">Начальник финансово-экономического администрации Каневского сельского поселения Каневского района </t>
  </si>
  <si>
    <t>Итого</t>
  </si>
  <si>
    <t>Финансово-экономический отдел администрации Каневского сельского поселения Каневского района</t>
  </si>
  <si>
    <t>УТВЕРЖДАЮ</t>
  </si>
  <si>
    <t>231</t>
  </si>
  <si>
    <t>241</t>
  </si>
  <si>
    <t>251</t>
  </si>
  <si>
    <t>261</t>
  </si>
  <si>
    <t>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</si>
  <si>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</si>
  <si>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816</t>
  </si>
  <si>
    <t>33</t>
  </si>
  <si>
    <t>Министерство экономики Краснодарского края</t>
  </si>
  <si>
    <t>ШТРАФЫ, САНКЦИИ, ВОЗМЕЩЕНИЕ УЩЕРБА
Денежные взыскания (штрафы) за нарушение бюджетного законодательства (в части бюджетов сельских поселений)</t>
  </si>
  <si>
    <t>910</t>
  </si>
  <si>
    <t>18</t>
  </si>
  <si>
    <t>Денежные взыскания (штрафы) за нарушение бюджетного законодательства (в части бюджетов сельских поселений)</t>
  </si>
  <si>
    <t>Прочие неналоговые доходы бюджетов сельских поселений</t>
  </si>
  <si>
    <t>09</t>
  </si>
  <si>
    <t>2100</t>
  </si>
  <si>
    <t>Прочие дотации бюджетам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</si>
  <si>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</si>
  <si>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60</t>
  </si>
  <si>
    <t>Возврат остатков субсидий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</si>
  <si>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</si>
  <si>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Дотации бюджетам сельских поселений</t>
  </si>
  <si>
    <t>15</t>
  </si>
  <si>
    <t>001</t>
  </si>
  <si>
    <t>Дотации бюджетам сельских поселений на поддержку мер по обеспечению сбалансированности бюджета</t>
  </si>
  <si>
    <t>Иные штрафа, неусточки,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 сельского поселения).</t>
  </si>
  <si>
    <t>Показатели прогноза доходов в 2020 году в соответствии с решением Совета Каневского сельского поселения по состоянию на 01.10.2020 г.</t>
  </si>
  <si>
    <t>Оценка исполнения 2020 года</t>
  </si>
  <si>
    <t>Показатели прогноза доходов бюджета на 2021 год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</si>
  <si>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</si>
  <si>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софинансирование капитальных вложений в объекты муниципальной собственности</t>
  </si>
  <si>
    <t>20</t>
  </si>
  <si>
    <t>077</t>
  </si>
  <si>
    <t>Межбюджетные трансферты</t>
  </si>
  <si>
    <t>123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</si>
  <si>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</si>
  <si>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Контрольно-счетная палата МО Каневской район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</si>
  <si>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</si>
  <si>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</si>
  <si>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Глава Каневского сельского </t>
  </si>
  <si>
    <t>поселения Каневского района</t>
  </si>
  <si>
    <t>________________ В.Б. Репин</t>
  </si>
  <si>
    <t>"_____" _____________ 2020 г.</t>
  </si>
  <si>
    <t xml:space="preserve">Показатели кассовых поступлений в 2020 году (по состоянию на 01.10.2020 г.) в бюджет 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</si>
  <si>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</si>
  <si>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 01 октября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</si>
</sst>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Arimo"/>
      <family val="2"/>
      <charset val="204"/>
    </font>
    <font>
      <sz val="14"/>
      <color rgb="FFFF0000"/>
      <name val="Arimo"/>
      <family val="2"/>
      <charset val="204"/>
    </font>
    <font>
      <sz val="12"/>
      <color rgb="FFFF0000"/>
      <name val="Arimo"/>
      <family val="2"/>
      <charset val="204"/>
    </font>
    <font>
      <sz val="14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2"/>
      <name val="Arimo"/>
      <family val="2"/>
      <charset val="204"/>
    </font>
    <font>
      <sz val="10"/>
      <name val="Arimo"/>
      <family val="2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mo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/>
    <xf numFmtId="4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17" fillId="0" borderId="1" xfId="0" applyFont="1" applyBorder="1" applyAlignment="1">
      <alignment horizontal="center" vertical="center" wrapText="1"/>
    </xf>
    <xf numFmtId="0" fontId="19" fillId="0" borderId="0" xfId="0" applyFont="1"/>
    <xf numFmtId="0" fontId="8" fillId="0" borderId="0" xfId="0" applyFont="1" applyAlignment="1"/>
    <xf numFmtId="0" fontId="3" fillId="0" borderId="0" xfId="0" applyFont="1" applyAlignment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/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0" xfId="0" applyFont="1" applyFill="1"/>
    <xf numFmtId="4" fontId="16" fillId="2" borderId="1" xfId="0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5" fillId="2" borderId="1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6" fillId="2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6"/>
  <sheetViews>
    <sheetView tabSelected="1" topLeftCell="B78" zoomScale="70" zoomScaleNormal="70" workbookViewId="0">
      <selection activeCell="O20" sqref="O20"/>
    </sheetView>
  </sheetViews>
  <sheetFormatPr defaultRowHeight="15" x14ac:dyDescent="0.2"/>
  <cols>
    <col min="1" max="1" width="34.28515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52" customWidth="1"/>
    <col min="13" max="13" width="22.7109375" style="52" customWidth="1"/>
    <col min="14" max="14" width="16.28515625" style="4" customWidth="1"/>
    <col min="15" max="15" width="17.7109375" style="4" customWidth="1"/>
    <col min="16" max="16" width="16.140625" style="4" customWidth="1"/>
    <col min="17" max="17" width="19.42578125" style="4" customWidth="1"/>
    <col min="18" max="18" width="18.85546875" style="2" customWidth="1"/>
    <col min="19" max="16384" width="9.140625" style="2"/>
  </cols>
  <sheetData>
    <row r="1" spans="1:17" ht="18.75" x14ac:dyDescent="0.3">
      <c r="L1" s="77" t="s">
        <v>130</v>
      </c>
      <c r="M1" s="77"/>
      <c r="N1" s="77"/>
      <c r="O1" s="77"/>
    </row>
    <row r="2" spans="1:17" ht="18.75" x14ac:dyDescent="0.2">
      <c r="L2" s="78" t="s">
        <v>170</v>
      </c>
      <c r="M2" s="78"/>
      <c r="N2" s="78"/>
      <c r="O2" s="78"/>
    </row>
    <row r="3" spans="1:17" ht="18.75" x14ac:dyDescent="0.2">
      <c r="L3" s="78" t="s">
        <v>171</v>
      </c>
      <c r="M3" s="78"/>
      <c r="N3" s="78"/>
      <c r="O3" s="78"/>
    </row>
    <row r="4" spans="1:17" ht="18.75" x14ac:dyDescent="0.2">
      <c r="L4" s="78" t="s">
        <v>172</v>
      </c>
      <c r="M4" s="78"/>
      <c r="N4" s="78"/>
      <c r="O4" s="78"/>
    </row>
    <row r="5" spans="1:17" ht="18.75" x14ac:dyDescent="0.2">
      <c r="L5" s="78" t="s">
        <v>173</v>
      </c>
      <c r="M5" s="78"/>
      <c r="N5" s="78"/>
      <c r="O5" s="78"/>
    </row>
    <row r="6" spans="1:17" ht="18.75" x14ac:dyDescent="0.3">
      <c r="L6" s="42"/>
      <c r="M6" s="42"/>
      <c r="N6" s="31"/>
      <c r="O6" s="31"/>
    </row>
    <row r="8" spans="1:17" ht="23.25" x14ac:dyDescent="0.35">
      <c r="A8" s="79" t="s">
        <v>93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32"/>
      <c r="Q8" s="32"/>
    </row>
    <row r="9" spans="1:17" ht="18" x14ac:dyDescent="0.25">
      <c r="D9" s="3"/>
      <c r="E9" s="3"/>
      <c r="F9" s="3"/>
      <c r="G9" s="3"/>
      <c r="H9" s="3"/>
      <c r="I9" s="3"/>
      <c r="J9" s="3"/>
      <c r="K9" s="3"/>
      <c r="L9" s="43"/>
      <c r="M9" s="43"/>
    </row>
    <row r="10" spans="1:17" ht="18" x14ac:dyDescent="0.25">
      <c r="A10" s="80" t="s">
        <v>176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33"/>
      <c r="Q10" s="33"/>
    </row>
    <row r="11" spans="1:17" ht="18" x14ac:dyDescent="0.25">
      <c r="A11" s="14"/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44"/>
      <c r="M11" s="44"/>
      <c r="N11" s="17"/>
      <c r="O11" s="17"/>
      <c r="P11" s="17"/>
    </row>
    <row r="12" spans="1:17" s="20" customFormat="1" ht="18" x14ac:dyDescent="0.25">
      <c r="A12" s="85" t="s">
        <v>4</v>
      </c>
      <c r="B12" s="85"/>
      <c r="C12" s="85"/>
      <c r="F12" s="21"/>
      <c r="G12" s="22" t="s">
        <v>129</v>
      </c>
      <c r="I12" s="21"/>
      <c r="J12" s="23"/>
      <c r="K12" s="23"/>
      <c r="L12" s="45"/>
      <c r="M12" s="45"/>
      <c r="N12" s="24"/>
      <c r="O12" s="24"/>
      <c r="P12" s="24"/>
      <c r="Q12" s="24"/>
    </row>
    <row r="13" spans="1:17" s="20" customFormat="1" ht="18" x14ac:dyDescent="0.25">
      <c r="A13" s="25" t="s">
        <v>5</v>
      </c>
      <c r="B13" s="26"/>
      <c r="F13" s="23"/>
      <c r="G13" s="22" t="s">
        <v>123</v>
      </c>
      <c r="I13" s="23"/>
      <c r="J13" s="23"/>
      <c r="K13" s="23"/>
      <c r="L13" s="45"/>
      <c r="M13" s="45"/>
      <c r="N13" s="24"/>
      <c r="O13" s="24"/>
      <c r="P13" s="24"/>
      <c r="Q13" s="24"/>
    </row>
    <row r="14" spans="1:17" s="20" customFormat="1" ht="18" x14ac:dyDescent="0.25">
      <c r="A14" s="25" t="s">
        <v>6</v>
      </c>
      <c r="D14" s="23"/>
      <c r="F14" s="23"/>
      <c r="G14" s="25" t="s">
        <v>7</v>
      </c>
      <c r="I14" s="23"/>
      <c r="J14" s="23"/>
      <c r="K14" s="23"/>
      <c r="L14" s="45"/>
      <c r="M14" s="45"/>
      <c r="N14" s="24"/>
      <c r="O14" s="24"/>
      <c r="P14" s="24"/>
      <c r="Q14" s="24"/>
    </row>
    <row r="15" spans="1:17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4"/>
      <c r="K15" s="14"/>
      <c r="L15" s="46"/>
      <c r="M15" s="46"/>
      <c r="N15" s="17"/>
      <c r="O15" s="17"/>
      <c r="P15" s="17"/>
    </row>
    <row r="16" spans="1:17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4"/>
      <c r="K16" s="14"/>
      <c r="L16" s="46"/>
      <c r="M16" s="46"/>
      <c r="N16" s="17"/>
      <c r="O16" s="17"/>
      <c r="P16" s="17"/>
    </row>
    <row r="17" spans="1:21" s="5" customFormat="1" x14ac:dyDescent="0.25">
      <c r="A17" s="86" t="s">
        <v>8</v>
      </c>
      <c r="B17" s="83" t="s">
        <v>9</v>
      </c>
      <c r="C17" s="83"/>
      <c r="D17" s="83"/>
      <c r="E17" s="83"/>
      <c r="F17" s="83"/>
      <c r="G17" s="83"/>
      <c r="H17" s="83"/>
      <c r="I17" s="83"/>
      <c r="J17" s="83" t="s">
        <v>10</v>
      </c>
      <c r="K17" s="83" t="s">
        <v>48</v>
      </c>
      <c r="L17" s="84" t="s">
        <v>157</v>
      </c>
      <c r="M17" s="84" t="s">
        <v>174</v>
      </c>
      <c r="N17" s="82" t="s">
        <v>158</v>
      </c>
      <c r="O17" s="82" t="s">
        <v>159</v>
      </c>
      <c r="P17" s="18"/>
    </row>
    <row r="18" spans="1:21" s="5" customFormat="1" x14ac:dyDescent="0.25">
      <c r="A18" s="87"/>
      <c r="B18" s="83" t="s">
        <v>47</v>
      </c>
      <c r="C18" s="83" t="s">
        <v>11</v>
      </c>
      <c r="D18" s="83"/>
      <c r="E18" s="83"/>
      <c r="F18" s="83"/>
      <c r="G18" s="83"/>
      <c r="H18" s="83" t="s">
        <v>12</v>
      </c>
      <c r="I18" s="83"/>
      <c r="J18" s="83"/>
      <c r="K18" s="83"/>
      <c r="L18" s="84"/>
      <c r="M18" s="84"/>
      <c r="N18" s="82"/>
      <c r="O18" s="82"/>
      <c r="P18" s="18"/>
    </row>
    <row r="19" spans="1:21" s="5" customFormat="1" ht="144" customHeight="1" x14ac:dyDescent="0.25">
      <c r="A19" s="88"/>
      <c r="B19" s="83"/>
      <c r="C19" s="30" t="s">
        <v>13</v>
      </c>
      <c r="D19" s="30" t="s">
        <v>14</v>
      </c>
      <c r="E19" s="30" t="s">
        <v>15</v>
      </c>
      <c r="F19" s="30" t="s">
        <v>16</v>
      </c>
      <c r="G19" s="30" t="s">
        <v>17</v>
      </c>
      <c r="H19" s="30" t="s">
        <v>18</v>
      </c>
      <c r="I19" s="30" t="s">
        <v>19</v>
      </c>
      <c r="J19" s="83"/>
      <c r="K19" s="83"/>
      <c r="L19" s="84"/>
      <c r="M19" s="84"/>
      <c r="N19" s="82"/>
      <c r="O19" s="82"/>
      <c r="P19" s="18"/>
    </row>
    <row r="20" spans="1:21" ht="31.5" x14ac:dyDescent="0.2">
      <c r="A20" s="34" t="s">
        <v>20</v>
      </c>
      <c r="B20" s="35"/>
      <c r="C20" s="36">
        <v>1</v>
      </c>
      <c r="D20" s="37" t="s">
        <v>21</v>
      </c>
      <c r="E20" s="37" t="s">
        <v>21</v>
      </c>
      <c r="F20" s="37" t="s">
        <v>22</v>
      </c>
      <c r="G20" s="37" t="s">
        <v>21</v>
      </c>
      <c r="H20" s="37" t="s">
        <v>23</v>
      </c>
      <c r="I20" s="37" t="s">
        <v>22</v>
      </c>
      <c r="J20" s="34"/>
      <c r="K20" s="38"/>
      <c r="L20" s="47">
        <f>SUM(L21+L28+L34+L37+L41+L46+L50+L54+L62+L64+L53)</f>
        <v>179712.5</v>
      </c>
      <c r="M20" s="47">
        <f>SUM(M21+M28+M34+M37+M41+M46+M50+M54+M64+M53)</f>
        <v>108163.93899999998</v>
      </c>
      <c r="N20" s="39">
        <f>SUM(N21+N28+N34+N37+N41+N46+N50+N54+N64+N53)</f>
        <v>179841.51392000003</v>
      </c>
      <c r="O20" s="39">
        <f t="shared" ref="O20" si="0">SUM(O21+O28+O34+O37+O41+O46+O50+O54+O64+O53)</f>
        <v>181713.3</v>
      </c>
      <c r="P20" s="15"/>
      <c r="Q20" s="2"/>
    </row>
    <row r="21" spans="1:21" ht="30" x14ac:dyDescent="0.2">
      <c r="A21" s="11" t="s">
        <v>24</v>
      </c>
      <c r="B21" s="6"/>
      <c r="C21" s="6">
        <v>1</v>
      </c>
      <c r="D21" s="7" t="s">
        <v>25</v>
      </c>
      <c r="E21" s="7" t="s">
        <v>21</v>
      </c>
      <c r="F21" s="7" t="s">
        <v>22</v>
      </c>
      <c r="G21" s="7" t="s">
        <v>21</v>
      </c>
      <c r="H21" s="7" t="s">
        <v>23</v>
      </c>
      <c r="I21" s="7" t="s">
        <v>22</v>
      </c>
      <c r="J21" s="11" t="s">
        <v>24</v>
      </c>
      <c r="K21" s="8"/>
      <c r="L21" s="41">
        <f>L22</f>
        <v>84295</v>
      </c>
      <c r="M21" s="41">
        <f t="shared" ref="M21:O21" si="1">M22</f>
        <v>65510.582999999999</v>
      </c>
      <c r="N21" s="27">
        <f>N22</f>
        <v>86811</v>
      </c>
      <c r="O21" s="27">
        <f t="shared" si="1"/>
        <v>88125</v>
      </c>
      <c r="P21" s="15"/>
      <c r="Q21" s="2"/>
    </row>
    <row r="22" spans="1:21" s="10" customFormat="1" ht="30" x14ac:dyDescent="0.2">
      <c r="A22" s="11" t="s">
        <v>30</v>
      </c>
      <c r="B22" s="6">
        <v>182</v>
      </c>
      <c r="C22" s="6">
        <v>1</v>
      </c>
      <c r="D22" s="7" t="s">
        <v>25</v>
      </c>
      <c r="E22" s="7" t="s">
        <v>28</v>
      </c>
      <c r="F22" s="7" t="s">
        <v>22</v>
      </c>
      <c r="G22" s="7" t="s">
        <v>25</v>
      </c>
      <c r="H22" s="7" t="s">
        <v>23</v>
      </c>
      <c r="I22" s="7" t="s">
        <v>26</v>
      </c>
      <c r="J22" s="11" t="s">
        <v>30</v>
      </c>
      <c r="K22" s="8" t="s">
        <v>98</v>
      </c>
      <c r="L22" s="41">
        <f>SUM(L23:L26)</f>
        <v>84295</v>
      </c>
      <c r="M22" s="41">
        <f>SUM(M23:M27)</f>
        <v>65510.582999999999</v>
      </c>
      <c r="N22" s="27">
        <f>SUM(N23:N26)</f>
        <v>86811</v>
      </c>
      <c r="O22" s="27">
        <f t="shared" ref="O22" si="2">SUM(O23:O26)</f>
        <v>88125</v>
      </c>
      <c r="P22" s="15"/>
      <c r="Q22" s="29"/>
      <c r="R22" s="29"/>
      <c r="S22" s="9"/>
      <c r="T22" s="9"/>
      <c r="U22" s="9"/>
    </row>
    <row r="23" spans="1:21" ht="135" x14ac:dyDescent="0.2">
      <c r="A23" s="11" t="s">
        <v>30</v>
      </c>
      <c r="B23" s="6">
        <v>182</v>
      </c>
      <c r="C23" s="6">
        <v>1</v>
      </c>
      <c r="D23" s="7" t="s">
        <v>25</v>
      </c>
      <c r="E23" s="7" t="s">
        <v>28</v>
      </c>
      <c r="F23" s="7" t="s">
        <v>27</v>
      </c>
      <c r="G23" s="7" t="s">
        <v>25</v>
      </c>
      <c r="H23" s="7" t="s">
        <v>23</v>
      </c>
      <c r="I23" s="7" t="s">
        <v>26</v>
      </c>
      <c r="J23" s="11" t="s">
        <v>31</v>
      </c>
      <c r="K23" s="8" t="s">
        <v>98</v>
      </c>
      <c r="L23" s="41">
        <f>83185</f>
        <v>83185</v>
      </c>
      <c r="M23" s="41">
        <v>64069.17</v>
      </c>
      <c r="N23" s="27">
        <v>85000</v>
      </c>
      <c r="O23" s="27">
        <v>88125</v>
      </c>
      <c r="P23" s="15"/>
      <c r="Q23" s="29"/>
    </row>
    <row r="24" spans="1:21" ht="195" x14ac:dyDescent="0.2">
      <c r="A24" s="11" t="s">
        <v>30</v>
      </c>
      <c r="B24" s="6">
        <v>182</v>
      </c>
      <c r="C24" s="6">
        <v>1</v>
      </c>
      <c r="D24" s="7" t="s">
        <v>25</v>
      </c>
      <c r="E24" s="7" t="s">
        <v>28</v>
      </c>
      <c r="F24" s="7" t="s">
        <v>29</v>
      </c>
      <c r="G24" s="7" t="s">
        <v>25</v>
      </c>
      <c r="H24" s="7" t="s">
        <v>23</v>
      </c>
      <c r="I24" s="7" t="s">
        <v>26</v>
      </c>
      <c r="J24" s="11" t="s">
        <v>32</v>
      </c>
      <c r="K24" s="8" t="s">
        <v>98</v>
      </c>
      <c r="L24" s="41">
        <f>595</f>
        <v>595</v>
      </c>
      <c r="M24" s="41">
        <v>764.86</v>
      </c>
      <c r="N24" s="27">
        <v>1000</v>
      </c>
      <c r="O24" s="27">
        <v>0</v>
      </c>
      <c r="P24" s="15"/>
      <c r="Q24" s="2"/>
    </row>
    <row r="25" spans="1:21" s="10" customFormat="1" ht="75" x14ac:dyDescent="0.2">
      <c r="A25" s="11" t="s">
        <v>30</v>
      </c>
      <c r="B25" s="6">
        <v>182</v>
      </c>
      <c r="C25" s="6">
        <v>1</v>
      </c>
      <c r="D25" s="7" t="s">
        <v>25</v>
      </c>
      <c r="E25" s="7" t="s">
        <v>28</v>
      </c>
      <c r="F25" s="7" t="s">
        <v>33</v>
      </c>
      <c r="G25" s="7" t="s">
        <v>25</v>
      </c>
      <c r="H25" s="7" t="s">
        <v>23</v>
      </c>
      <c r="I25" s="7" t="s">
        <v>26</v>
      </c>
      <c r="J25" s="11" t="s">
        <v>34</v>
      </c>
      <c r="K25" s="8" t="s">
        <v>98</v>
      </c>
      <c r="L25" s="41">
        <f>505</f>
        <v>505</v>
      </c>
      <c r="M25" s="41">
        <v>668.04</v>
      </c>
      <c r="N25" s="27">
        <v>800</v>
      </c>
      <c r="O25" s="27">
        <v>0</v>
      </c>
      <c r="P25" s="15"/>
      <c r="Q25" s="20"/>
      <c r="R25" s="20"/>
      <c r="S25" s="9"/>
      <c r="T25" s="9"/>
      <c r="U25" s="9"/>
    </row>
    <row r="26" spans="1:21" ht="150" x14ac:dyDescent="0.2">
      <c r="A26" s="11" t="s">
        <v>30</v>
      </c>
      <c r="B26" s="6">
        <v>182</v>
      </c>
      <c r="C26" s="6">
        <v>1</v>
      </c>
      <c r="D26" s="7" t="s">
        <v>25</v>
      </c>
      <c r="E26" s="7" t="s">
        <v>28</v>
      </c>
      <c r="F26" s="7" t="s">
        <v>35</v>
      </c>
      <c r="G26" s="7" t="s">
        <v>25</v>
      </c>
      <c r="H26" s="7" t="s">
        <v>23</v>
      </c>
      <c r="I26" s="7" t="s">
        <v>26</v>
      </c>
      <c r="J26" s="11" t="s">
        <v>36</v>
      </c>
      <c r="K26" s="8" t="s">
        <v>98</v>
      </c>
      <c r="L26" s="41">
        <f>10</f>
        <v>10</v>
      </c>
      <c r="M26" s="41">
        <v>12.938000000000001</v>
      </c>
      <c r="N26" s="27">
        <v>11</v>
      </c>
      <c r="O26" s="27">
        <v>0</v>
      </c>
      <c r="P26" s="15"/>
      <c r="Q26" s="2"/>
    </row>
    <row r="27" spans="1:21" s="58" customFormat="1" ht="90" x14ac:dyDescent="0.2">
      <c r="A27" s="53" t="s">
        <v>30</v>
      </c>
      <c r="B27" s="75">
        <v>182</v>
      </c>
      <c r="C27" s="75">
        <v>1</v>
      </c>
      <c r="D27" s="76" t="s">
        <v>25</v>
      </c>
      <c r="E27" s="76" t="s">
        <v>28</v>
      </c>
      <c r="F27" s="76" t="s">
        <v>52</v>
      </c>
      <c r="G27" s="76" t="s">
        <v>25</v>
      </c>
      <c r="H27" s="76" t="s">
        <v>23</v>
      </c>
      <c r="I27" s="76" t="s">
        <v>26</v>
      </c>
      <c r="J27" s="53" t="s">
        <v>175</v>
      </c>
      <c r="K27" s="55" t="s">
        <v>98</v>
      </c>
      <c r="L27" s="41">
        <v>0</v>
      </c>
      <c r="M27" s="41">
        <v>-4.4249999999999998</v>
      </c>
      <c r="N27" s="41">
        <v>0</v>
      </c>
      <c r="O27" s="41">
        <v>0</v>
      </c>
      <c r="P27" s="56"/>
    </row>
    <row r="28" spans="1:21" ht="75" x14ac:dyDescent="0.2">
      <c r="A28" s="11" t="s">
        <v>37</v>
      </c>
      <c r="B28" s="6"/>
      <c r="C28" s="6">
        <v>1</v>
      </c>
      <c r="D28" s="7" t="s">
        <v>38</v>
      </c>
      <c r="E28" s="7" t="s">
        <v>21</v>
      </c>
      <c r="F28" s="7" t="s">
        <v>22</v>
      </c>
      <c r="G28" s="7" t="s">
        <v>21</v>
      </c>
      <c r="H28" s="7" t="s">
        <v>23</v>
      </c>
      <c r="I28" s="7" t="s">
        <v>22</v>
      </c>
      <c r="J28" s="11" t="s">
        <v>37</v>
      </c>
      <c r="K28" s="40"/>
      <c r="L28" s="41">
        <f>L29</f>
        <v>15383.3</v>
      </c>
      <c r="M28" s="41">
        <f t="shared" ref="M28:O28" si="3">M29</f>
        <v>9493.2470000000012</v>
      </c>
      <c r="N28" s="27">
        <f>N29</f>
        <v>13040</v>
      </c>
      <c r="O28" s="27">
        <f t="shared" si="3"/>
        <v>14952</v>
      </c>
      <c r="P28" s="15"/>
      <c r="Q28" s="2"/>
    </row>
    <row r="29" spans="1:21" ht="75" x14ac:dyDescent="0.2">
      <c r="A29" s="11" t="s">
        <v>37</v>
      </c>
      <c r="B29" s="6">
        <v>100</v>
      </c>
      <c r="C29" s="6" t="s">
        <v>39</v>
      </c>
      <c r="D29" s="7" t="s">
        <v>38</v>
      </c>
      <c r="E29" s="7" t="s">
        <v>28</v>
      </c>
      <c r="F29" s="7" t="s">
        <v>135</v>
      </c>
      <c r="G29" s="7" t="s">
        <v>25</v>
      </c>
      <c r="H29" s="7" t="s">
        <v>23</v>
      </c>
      <c r="I29" s="7" t="s">
        <v>26</v>
      </c>
      <c r="J29" s="11" t="s">
        <v>40</v>
      </c>
      <c r="K29" s="11" t="s">
        <v>118</v>
      </c>
      <c r="L29" s="41">
        <f>L30+L31+L32+L33</f>
        <v>15383.3</v>
      </c>
      <c r="M29" s="41">
        <f t="shared" ref="M29:O29" si="4">M30+M31+M32+M33</f>
        <v>9493.2470000000012</v>
      </c>
      <c r="N29" s="27">
        <f>N30+N31+N32+N33</f>
        <v>13040</v>
      </c>
      <c r="O29" s="27">
        <f t="shared" si="4"/>
        <v>14952</v>
      </c>
      <c r="P29" s="15"/>
      <c r="Q29" s="2"/>
    </row>
    <row r="30" spans="1:21" ht="120" x14ac:dyDescent="0.2">
      <c r="A30" s="11" t="s">
        <v>37</v>
      </c>
      <c r="B30" s="28" t="s">
        <v>42</v>
      </c>
      <c r="C30" s="28" t="s">
        <v>39</v>
      </c>
      <c r="D30" s="28" t="s">
        <v>38</v>
      </c>
      <c r="E30" s="28" t="s">
        <v>28</v>
      </c>
      <c r="F30" s="28" t="s">
        <v>131</v>
      </c>
      <c r="G30" s="28" t="s">
        <v>25</v>
      </c>
      <c r="H30" s="28" t="s">
        <v>23</v>
      </c>
      <c r="I30" s="28" t="s">
        <v>26</v>
      </c>
      <c r="J30" s="11" t="s">
        <v>44</v>
      </c>
      <c r="K30" s="11" t="s">
        <v>118</v>
      </c>
      <c r="L30" s="41">
        <f>7166.3</f>
        <v>7166.3</v>
      </c>
      <c r="M30" s="41">
        <v>4425.8230000000003</v>
      </c>
      <c r="N30" s="27">
        <v>6000</v>
      </c>
      <c r="O30" s="27">
        <v>6965.2</v>
      </c>
      <c r="P30" s="15"/>
      <c r="Q30" s="2"/>
    </row>
    <row r="31" spans="1:21" s="9" customFormat="1" ht="150" x14ac:dyDescent="0.2">
      <c r="A31" s="11" t="s">
        <v>37</v>
      </c>
      <c r="B31" s="28" t="s">
        <v>42</v>
      </c>
      <c r="C31" s="28" t="s">
        <v>39</v>
      </c>
      <c r="D31" s="28" t="s">
        <v>38</v>
      </c>
      <c r="E31" s="28" t="s">
        <v>28</v>
      </c>
      <c r="F31" s="28" t="s">
        <v>132</v>
      </c>
      <c r="G31" s="28" t="s">
        <v>25</v>
      </c>
      <c r="H31" s="28" t="s">
        <v>23</v>
      </c>
      <c r="I31" s="28" t="s">
        <v>26</v>
      </c>
      <c r="J31" s="11" t="s">
        <v>45</v>
      </c>
      <c r="K31" s="11" t="s">
        <v>118</v>
      </c>
      <c r="L31" s="41">
        <f>40.4</f>
        <v>40.4</v>
      </c>
      <c r="M31" s="41">
        <v>30.553999999999998</v>
      </c>
      <c r="N31" s="27">
        <v>40</v>
      </c>
      <c r="O31" s="27">
        <v>39.299999999999997</v>
      </c>
      <c r="P31" s="15"/>
      <c r="Q31" s="20"/>
      <c r="R31" s="20"/>
    </row>
    <row r="32" spans="1:21" ht="120" x14ac:dyDescent="0.2">
      <c r="A32" s="11" t="s">
        <v>37</v>
      </c>
      <c r="B32" s="28" t="s">
        <v>42</v>
      </c>
      <c r="C32" s="28" t="s">
        <v>39</v>
      </c>
      <c r="D32" s="28" t="s">
        <v>38</v>
      </c>
      <c r="E32" s="28" t="s">
        <v>28</v>
      </c>
      <c r="F32" s="28" t="s">
        <v>133</v>
      </c>
      <c r="G32" s="28" t="s">
        <v>25</v>
      </c>
      <c r="H32" s="28" t="s">
        <v>23</v>
      </c>
      <c r="I32" s="28" t="s">
        <v>26</v>
      </c>
      <c r="J32" s="11" t="s">
        <v>46</v>
      </c>
      <c r="K32" s="11" t="s">
        <v>118</v>
      </c>
      <c r="L32" s="41">
        <f>8176.6</f>
        <v>8176.6</v>
      </c>
      <c r="M32" s="41">
        <v>5901.35</v>
      </c>
      <c r="N32" s="27">
        <v>7000</v>
      </c>
      <c r="O32" s="27">
        <v>7947.5</v>
      </c>
      <c r="P32" s="15"/>
      <c r="Q32" s="2"/>
    </row>
    <row r="33" spans="1:18" ht="120" x14ac:dyDescent="0.2">
      <c r="A33" s="11" t="s">
        <v>37</v>
      </c>
      <c r="B33" s="28" t="s">
        <v>42</v>
      </c>
      <c r="C33" s="28" t="s">
        <v>39</v>
      </c>
      <c r="D33" s="28" t="s">
        <v>38</v>
      </c>
      <c r="E33" s="28" t="s">
        <v>28</v>
      </c>
      <c r="F33" s="28" t="s">
        <v>134</v>
      </c>
      <c r="G33" s="28" t="s">
        <v>25</v>
      </c>
      <c r="H33" s="28" t="s">
        <v>23</v>
      </c>
      <c r="I33" s="28" t="s">
        <v>26</v>
      </c>
      <c r="J33" s="11" t="s">
        <v>49</v>
      </c>
      <c r="K33" s="11" t="s">
        <v>118</v>
      </c>
      <c r="L33" s="41">
        <v>0</v>
      </c>
      <c r="M33" s="41">
        <v>-864.48</v>
      </c>
      <c r="N33" s="27">
        <v>0</v>
      </c>
      <c r="O33" s="27">
        <v>0</v>
      </c>
      <c r="P33" s="15"/>
      <c r="Q33" s="2"/>
    </row>
    <row r="34" spans="1:18" ht="30" x14ac:dyDescent="0.2">
      <c r="A34" s="11" t="s">
        <v>50</v>
      </c>
      <c r="B34" s="28" t="s">
        <v>41</v>
      </c>
      <c r="C34" s="28" t="s">
        <v>39</v>
      </c>
      <c r="D34" s="28" t="s">
        <v>51</v>
      </c>
      <c r="E34" s="28" t="s">
        <v>21</v>
      </c>
      <c r="F34" s="28" t="s">
        <v>22</v>
      </c>
      <c r="G34" s="28" t="s">
        <v>21</v>
      </c>
      <c r="H34" s="28" t="s">
        <v>23</v>
      </c>
      <c r="I34" s="28" t="s">
        <v>22</v>
      </c>
      <c r="J34" s="11" t="s">
        <v>50</v>
      </c>
      <c r="K34" s="8" t="s">
        <v>98</v>
      </c>
      <c r="L34" s="41">
        <f t="shared" ref="L34:O35" si="5">L35</f>
        <v>4254.2</v>
      </c>
      <c r="M34" s="41">
        <f t="shared" si="5"/>
        <v>4326.4579999999996</v>
      </c>
      <c r="N34" s="27">
        <f t="shared" si="5"/>
        <v>4326.4560000000001</v>
      </c>
      <c r="O34" s="27">
        <f t="shared" si="5"/>
        <v>4050</v>
      </c>
      <c r="P34" s="15"/>
      <c r="Q34" s="2"/>
    </row>
    <row r="35" spans="1:18" ht="30" x14ac:dyDescent="0.2">
      <c r="A35" s="11" t="s">
        <v>3</v>
      </c>
      <c r="B35" s="28">
        <v>182</v>
      </c>
      <c r="C35" s="28" t="s">
        <v>39</v>
      </c>
      <c r="D35" s="28" t="s">
        <v>51</v>
      </c>
      <c r="E35" s="28" t="s">
        <v>38</v>
      </c>
      <c r="F35" s="28" t="s">
        <v>22</v>
      </c>
      <c r="G35" s="28" t="s">
        <v>25</v>
      </c>
      <c r="H35" s="28" t="s">
        <v>23</v>
      </c>
      <c r="I35" s="28" t="s">
        <v>26</v>
      </c>
      <c r="J35" s="11" t="s">
        <v>3</v>
      </c>
      <c r="K35" s="8" t="s">
        <v>98</v>
      </c>
      <c r="L35" s="41">
        <f t="shared" si="5"/>
        <v>4254.2</v>
      </c>
      <c r="M35" s="41">
        <f t="shared" si="5"/>
        <v>4326.4579999999996</v>
      </c>
      <c r="N35" s="27">
        <f t="shared" si="5"/>
        <v>4326.4560000000001</v>
      </c>
      <c r="O35" s="27">
        <f t="shared" si="5"/>
        <v>4050</v>
      </c>
      <c r="P35" s="15"/>
      <c r="Q35" s="29"/>
    </row>
    <row r="36" spans="1:18" s="12" customFormat="1" ht="30" x14ac:dyDescent="0.2">
      <c r="A36" s="11" t="s">
        <v>3</v>
      </c>
      <c r="B36" s="28">
        <v>182</v>
      </c>
      <c r="C36" s="28">
        <v>1</v>
      </c>
      <c r="D36" s="28" t="s">
        <v>51</v>
      </c>
      <c r="E36" s="28" t="s">
        <v>38</v>
      </c>
      <c r="F36" s="28" t="s">
        <v>27</v>
      </c>
      <c r="G36" s="28" t="s">
        <v>25</v>
      </c>
      <c r="H36" s="28" t="s">
        <v>23</v>
      </c>
      <c r="I36" s="28" t="s">
        <v>26</v>
      </c>
      <c r="J36" s="11" t="s">
        <v>3</v>
      </c>
      <c r="K36" s="8" t="s">
        <v>98</v>
      </c>
      <c r="L36" s="41">
        <f>4254.2</f>
        <v>4254.2</v>
      </c>
      <c r="M36" s="41">
        <v>4326.4579999999996</v>
      </c>
      <c r="N36" s="27">
        <v>4326.4560000000001</v>
      </c>
      <c r="O36" s="27">
        <v>4050</v>
      </c>
      <c r="P36" s="19"/>
    </row>
    <row r="37" spans="1:18" s="61" customFormat="1" x14ac:dyDescent="0.2">
      <c r="A37" s="53" t="s">
        <v>67</v>
      </c>
      <c r="B37" s="54"/>
      <c r="C37" s="54" t="s">
        <v>39</v>
      </c>
      <c r="D37" s="54" t="s">
        <v>53</v>
      </c>
      <c r="E37" s="54" t="s">
        <v>21</v>
      </c>
      <c r="F37" s="54" t="s">
        <v>22</v>
      </c>
      <c r="G37" s="54" t="s">
        <v>21</v>
      </c>
      <c r="H37" s="54" t="s">
        <v>23</v>
      </c>
      <c r="I37" s="54" t="s">
        <v>22</v>
      </c>
      <c r="J37" s="53" t="s">
        <v>67</v>
      </c>
      <c r="K37" s="55"/>
      <c r="L37" s="41">
        <f t="shared" ref="L37:O37" si="6">L38</f>
        <v>24725</v>
      </c>
      <c r="M37" s="41">
        <f t="shared" si="6"/>
        <v>4165.3620000000001</v>
      </c>
      <c r="N37" s="41">
        <f t="shared" si="6"/>
        <v>24725</v>
      </c>
      <c r="O37" s="41">
        <f t="shared" si="6"/>
        <v>23950</v>
      </c>
      <c r="P37" s="56"/>
    </row>
    <row r="38" spans="1:18" s="58" customFormat="1" ht="30" x14ac:dyDescent="0.2">
      <c r="A38" s="53" t="s">
        <v>68</v>
      </c>
      <c r="B38" s="54" t="s">
        <v>41</v>
      </c>
      <c r="C38" s="54" t="s">
        <v>39</v>
      </c>
      <c r="D38" s="54" t="s">
        <v>53</v>
      </c>
      <c r="E38" s="54" t="s">
        <v>25</v>
      </c>
      <c r="F38" s="54" t="s">
        <v>22</v>
      </c>
      <c r="G38" s="54" t="s">
        <v>21</v>
      </c>
      <c r="H38" s="54" t="s">
        <v>23</v>
      </c>
      <c r="I38" s="54" t="s">
        <v>26</v>
      </c>
      <c r="J38" s="53" t="s">
        <v>68</v>
      </c>
      <c r="K38" s="55" t="s">
        <v>98</v>
      </c>
      <c r="L38" s="41">
        <f>SUM(L39:L40)</f>
        <v>24725</v>
      </c>
      <c r="M38" s="41">
        <f t="shared" ref="M38:O38" si="7">SUM(M39:M40)</f>
        <v>4165.3620000000001</v>
      </c>
      <c r="N38" s="41">
        <f>SUM(N39:N40)</f>
        <v>24725</v>
      </c>
      <c r="O38" s="41">
        <f t="shared" si="7"/>
        <v>23950</v>
      </c>
      <c r="P38" s="56"/>
    </row>
    <row r="39" spans="1:18" s="58" customFormat="1" ht="90" x14ac:dyDescent="0.2">
      <c r="A39" s="53" t="s">
        <v>69</v>
      </c>
      <c r="B39" s="54" t="s">
        <v>41</v>
      </c>
      <c r="C39" s="54" t="s">
        <v>39</v>
      </c>
      <c r="D39" s="54" t="s">
        <v>53</v>
      </c>
      <c r="E39" s="54" t="s">
        <v>25</v>
      </c>
      <c r="F39" s="54" t="s">
        <v>33</v>
      </c>
      <c r="G39" s="54" t="s">
        <v>62</v>
      </c>
      <c r="H39" s="54" t="s">
        <v>23</v>
      </c>
      <c r="I39" s="54" t="s">
        <v>26</v>
      </c>
      <c r="J39" s="53" t="s">
        <v>69</v>
      </c>
      <c r="K39" s="55" t="s">
        <v>98</v>
      </c>
      <c r="L39" s="41">
        <v>24720</v>
      </c>
      <c r="M39" s="41">
        <v>4035.971</v>
      </c>
      <c r="N39" s="41">
        <f>24725</f>
        <v>24725</v>
      </c>
      <c r="O39" s="41">
        <v>23950</v>
      </c>
      <c r="P39" s="56"/>
    </row>
    <row r="40" spans="1:18" s="58" customFormat="1" ht="90" x14ac:dyDescent="0.2">
      <c r="A40" s="53" t="s">
        <v>69</v>
      </c>
      <c r="B40" s="54" t="s">
        <v>41</v>
      </c>
      <c r="C40" s="54" t="s">
        <v>39</v>
      </c>
      <c r="D40" s="54" t="s">
        <v>53</v>
      </c>
      <c r="E40" s="54" t="s">
        <v>25</v>
      </c>
      <c r="F40" s="54" t="s">
        <v>33</v>
      </c>
      <c r="G40" s="54" t="s">
        <v>62</v>
      </c>
      <c r="H40" s="54" t="s">
        <v>146</v>
      </c>
      <c r="I40" s="54" t="s">
        <v>26</v>
      </c>
      <c r="J40" s="53" t="s">
        <v>69</v>
      </c>
      <c r="K40" s="55" t="s">
        <v>98</v>
      </c>
      <c r="L40" s="41">
        <v>5</v>
      </c>
      <c r="M40" s="41">
        <v>129.39099999999999</v>
      </c>
      <c r="N40" s="41">
        <v>0</v>
      </c>
      <c r="O40" s="41">
        <v>0</v>
      </c>
      <c r="P40" s="56"/>
    </row>
    <row r="41" spans="1:18" s="58" customFormat="1" ht="30" x14ac:dyDescent="0.2">
      <c r="A41" s="53" t="s">
        <v>70</v>
      </c>
      <c r="B41" s="54" t="s">
        <v>41</v>
      </c>
      <c r="C41" s="54" t="s">
        <v>39</v>
      </c>
      <c r="D41" s="54" t="s">
        <v>53</v>
      </c>
      <c r="E41" s="54" t="s">
        <v>53</v>
      </c>
      <c r="F41" s="54" t="s">
        <v>22</v>
      </c>
      <c r="G41" s="54" t="s">
        <v>21</v>
      </c>
      <c r="H41" s="54" t="s">
        <v>23</v>
      </c>
      <c r="I41" s="54" t="s">
        <v>26</v>
      </c>
      <c r="J41" s="53" t="s">
        <v>70</v>
      </c>
      <c r="K41" s="55" t="s">
        <v>98</v>
      </c>
      <c r="L41" s="41">
        <f>L42+L44</f>
        <v>48590</v>
      </c>
      <c r="M41" s="41">
        <f t="shared" ref="M41:O41" si="8">M42+M44</f>
        <v>23361.005999999998</v>
      </c>
      <c r="N41" s="41">
        <f>N42+N44</f>
        <v>48590</v>
      </c>
      <c r="O41" s="41">
        <f t="shared" si="8"/>
        <v>48570</v>
      </c>
      <c r="P41" s="56"/>
      <c r="Q41" s="57"/>
      <c r="R41" s="57"/>
    </row>
    <row r="42" spans="1:18" s="58" customFormat="1" ht="30" x14ac:dyDescent="0.2">
      <c r="A42" s="53" t="s">
        <v>71</v>
      </c>
      <c r="B42" s="54" t="s">
        <v>41</v>
      </c>
      <c r="C42" s="54" t="s">
        <v>39</v>
      </c>
      <c r="D42" s="54" t="s">
        <v>53</v>
      </c>
      <c r="E42" s="54" t="s">
        <v>53</v>
      </c>
      <c r="F42" s="54" t="s">
        <v>33</v>
      </c>
      <c r="G42" s="54" t="s">
        <v>21</v>
      </c>
      <c r="H42" s="54" t="s">
        <v>23</v>
      </c>
      <c r="I42" s="54" t="s">
        <v>26</v>
      </c>
      <c r="J42" s="53" t="s">
        <v>71</v>
      </c>
      <c r="K42" s="55" t="s">
        <v>98</v>
      </c>
      <c r="L42" s="41">
        <f>L43</f>
        <v>25684</v>
      </c>
      <c r="M42" s="41">
        <f t="shared" ref="M42:O42" si="9">M43</f>
        <v>18979.599999999999</v>
      </c>
      <c r="N42" s="41">
        <f>N43</f>
        <v>25684</v>
      </c>
      <c r="O42" s="41">
        <f t="shared" si="9"/>
        <v>26000</v>
      </c>
      <c r="P42" s="56"/>
      <c r="Q42" s="57"/>
      <c r="R42" s="57"/>
    </row>
    <row r="43" spans="1:18" s="58" customFormat="1" ht="75" x14ac:dyDescent="0.2">
      <c r="A43" s="53" t="s">
        <v>72</v>
      </c>
      <c r="B43" s="54" t="s">
        <v>41</v>
      </c>
      <c r="C43" s="54" t="s">
        <v>39</v>
      </c>
      <c r="D43" s="54" t="s">
        <v>53</v>
      </c>
      <c r="E43" s="54" t="s">
        <v>53</v>
      </c>
      <c r="F43" s="54" t="s">
        <v>73</v>
      </c>
      <c r="G43" s="54" t="s">
        <v>62</v>
      </c>
      <c r="H43" s="54" t="s">
        <v>23</v>
      </c>
      <c r="I43" s="54" t="s">
        <v>26</v>
      </c>
      <c r="J43" s="53" t="s">
        <v>72</v>
      </c>
      <c r="K43" s="55" t="s">
        <v>98</v>
      </c>
      <c r="L43" s="41">
        <f>25684</f>
        <v>25684</v>
      </c>
      <c r="M43" s="41">
        <v>18979.599999999999</v>
      </c>
      <c r="N43" s="41">
        <f>25684</f>
        <v>25684</v>
      </c>
      <c r="O43" s="41">
        <v>26000</v>
      </c>
      <c r="P43" s="56"/>
      <c r="Q43" s="57"/>
    </row>
    <row r="44" spans="1:18" s="58" customFormat="1" ht="30" x14ac:dyDescent="0.2">
      <c r="A44" s="53" t="s">
        <v>74</v>
      </c>
      <c r="B44" s="54" t="s">
        <v>41</v>
      </c>
      <c r="C44" s="54" t="s">
        <v>39</v>
      </c>
      <c r="D44" s="54" t="s">
        <v>53</v>
      </c>
      <c r="E44" s="54" t="s">
        <v>53</v>
      </c>
      <c r="F44" s="54" t="s">
        <v>35</v>
      </c>
      <c r="G44" s="54" t="s">
        <v>21</v>
      </c>
      <c r="H44" s="54" t="s">
        <v>23</v>
      </c>
      <c r="I44" s="54" t="s">
        <v>26</v>
      </c>
      <c r="J44" s="53" t="s">
        <v>74</v>
      </c>
      <c r="K44" s="55" t="s">
        <v>98</v>
      </c>
      <c r="L44" s="41">
        <f>L45</f>
        <v>22906</v>
      </c>
      <c r="M44" s="41">
        <f t="shared" ref="M44:O44" si="10">M45</f>
        <v>4381.4059999999999</v>
      </c>
      <c r="N44" s="41">
        <f>N45</f>
        <v>22906</v>
      </c>
      <c r="O44" s="41">
        <f t="shared" si="10"/>
        <v>22570</v>
      </c>
      <c r="P44" s="56"/>
      <c r="Q44" s="57"/>
      <c r="R44" s="57"/>
    </row>
    <row r="45" spans="1:18" s="58" customFormat="1" ht="75" x14ac:dyDescent="0.2">
      <c r="A45" s="53" t="s">
        <v>75</v>
      </c>
      <c r="B45" s="54" t="s">
        <v>41</v>
      </c>
      <c r="C45" s="54" t="s">
        <v>39</v>
      </c>
      <c r="D45" s="54" t="s">
        <v>53</v>
      </c>
      <c r="E45" s="54" t="s">
        <v>53</v>
      </c>
      <c r="F45" s="54" t="s">
        <v>76</v>
      </c>
      <c r="G45" s="54" t="s">
        <v>62</v>
      </c>
      <c r="H45" s="54" t="s">
        <v>23</v>
      </c>
      <c r="I45" s="54" t="s">
        <v>26</v>
      </c>
      <c r="J45" s="53" t="s">
        <v>75</v>
      </c>
      <c r="K45" s="55" t="s">
        <v>98</v>
      </c>
      <c r="L45" s="41">
        <f>22906</f>
        <v>22906</v>
      </c>
      <c r="M45" s="41">
        <v>4381.4059999999999</v>
      </c>
      <c r="N45" s="41">
        <f>22906</f>
        <v>22906</v>
      </c>
      <c r="O45" s="41">
        <v>22570</v>
      </c>
      <c r="P45" s="56"/>
      <c r="Q45" s="57"/>
    </row>
    <row r="46" spans="1:18" s="58" customFormat="1" ht="105" x14ac:dyDescent="0.2">
      <c r="A46" s="53" t="s">
        <v>55</v>
      </c>
      <c r="B46" s="54" t="s">
        <v>78</v>
      </c>
      <c r="C46" s="54" t="s">
        <v>39</v>
      </c>
      <c r="D46" s="54" t="s">
        <v>54</v>
      </c>
      <c r="E46" s="54" t="s">
        <v>21</v>
      </c>
      <c r="F46" s="54" t="s">
        <v>22</v>
      </c>
      <c r="G46" s="54" t="s">
        <v>21</v>
      </c>
      <c r="H46" s="54" t="s">
        <v>23</v>
      </c>
      <c r="I46" s="54" t="s">
        <v>22</v>
      </c>
      <c r="J46" s="53" t="s">
        <v>55</v>
      </c>
      <c r="K46" s="53" t="s">
        <v>96</v>
      </c>
      <c r="L46" s="41">
        <f>L47+L48+L49</f>
        <v>1815</v>
      </c>
      <c r="M46" s="41">
        <f t="shared" ref="M46:O46" si="11">M47+M48+M49</f>
        <v>875.92700000000002</v>
      </c>
      <c r="N46" s="41">
        <f>N47+N48+N49</f>
        <v>1815</v>
      </c>
      <c r="O46" s="41">
        <f t="shared" si="11"/>
        <v>1816.3</v>
      </c>
      <c r="P46" s="56"/>
    </row>
    <row r="47" spans="1:18" s="58" customFormat="1" ht="165" x14ac:dyDescent="0.2">
      <c r="A47" s="53" t="s">
        <v>95</v>
      </c>
      <c r="B47" s="54" t="s">
        <v>78</v>
      </c>
      <c r="C47" s="54">
        <v>1</v>
      </c>
      <c r="D47" s="54" t="s">
        <v>54</v>
      </c>
      <c r="E47" s="54" t="s">
        <v>51</v>
      </c>
      <c r="F47" s="54" t="s">
        <v>94</v>
      </c>
      <c r="G47" s="54" t="s">
        <v>62</v>
      </c>
      <c r="H47" s="54" t="s">
        <v>23</v>
      </c>
      <c r="I47" s="54" t="s">
        <v>43</v>
      </c>
      <c r="J47" s="59" t="s">
        <v>95</v>
      </c>
      <c r="K47" s="53" t="s">
        <v>96</v>
      </c>
      <c r="L47" s="41">
        <f>636.3</f>
        <v>636.29999999999995</v>
      </c>
      <c r="M47" s="41">
        <v>197.149</v>
      </c>
      <c r="N47" s="41">
        <f>636.3</f>
        <v>636.29999999999995</v>
      </c>
      <c r="O47" s="41">
        <v>636.29999999999995</v>
      </c>
      <c r="P47" s="56"/>
      <c r="Q47" s="60"/>
      <c r="R47" s="60"/>
    </row>
    <row r="48" spans="1:18" s="61" customFormat="1" ht="135" x14ac:dyDescent="0.2">
      <c r="A48" s="53" t="s">
        <v>97</v>
      </c>
      <c r="B48" s="54" t="s">
        <v>78</v>
      </c>
      <c r="C48" s="54">
        <v>1</v>
      </c>
      <c r="D48" s="54" t="s">
        <v>54</v>
      </c>
      <c r="E48" s="54" t="s">
        <v>51</v>
      </c>
      <c r="F48" s="54" t="s">
        <v>99</v>
      </c>
      <c r="G48" s="54" t="s">
        <v>21</v>
      </c>
      <c r="H48" s="54" t="s">
        <v>23</v>
      </c>
      <c r="I48" s="54" t="s">
        <v>43</v>
      </c>
      <c r="J48" s="53" t="s">
        <v>97</v>
      </c>
      <c r="K48" s="53" t="s">
        <v>96</v>
      </c>
      <c r="L48" s="41">
        <f>1178.7</f>
        <v>1178.7</v>
      </c>
      <c r="M48" s="41">
        <v>678.77800000000002</v>
      </c>
      <c r="N48" s="41">
        <f>1178.7</f>
        <v>1178.7</v>
      </c>
      <c r="O48" s="41">
        <v>1180</v>
      </c>
      <c r="P48" s="56"/>
      <c r="Q48" s="60"/>
      <c r="R48" s="60"/>
    </row>
    <row r="49" spans="1:18" s="58" customFormat="1" ht="105" x14ac:dyDescent="0.2">
      <c r="A49" s="53" t="s">
        <v>100</v>
      </c>
      <c r="B49" s="54" t="s">
        <v>78</v>
      </c>
      <c r="C49" s="54">
        <v>1</v>
      </c>
      <c r="D49" s="54" t="s">
        <v>54</v>
      </c>
      <c r="E49" s="54" t="s">
        <v>102</v>
      </c>
      <c r="F49" s="54" t="s">
        <v>101</v>
      </c>
      <c r="G49" s="54" t="s">
        <v>62</v>
      </c>
      <c r="H49" s="54" t="s">
        <v>23</v>
      </c>
      <c r="I49" s="54" t="s">
        <v>43</v>
      </c>
      <c r="J49" s="53" t="s">
        <v>100</v>
      </c>
      <c r="K49" s="53" t="s">
        <v>96</v>
      </c>
      <c r="L49" s="41">
        <v>0</v>
      </c>
      <c r="M49" s="41">
        <v>0</v>
      </c>
      <c r="N49" s="41">
        <v>0</v>
      </c>
      <c r="O49" s="41">
        <v>0</v>
      </c>
      <c r="P49" s="56"/>
      <c r="Q49" s="60"/>
      <c r="R49" s="60"/>
    </row>
    <row r="50" spans="1:18" s="58" customFormat="1" ht="60" x14ac:dyDescent="0.2">
      <c r="A50" s="53" t="s">
        <v>56</v>
      </c>
      <c r="B50" s="54"/>
      <c r="C50" s="54" t="s">
        <v>39</v>
      </c>
      <c r="D50" s="54" t="s">
        <v>57</v>
      </c>
      <c r="E50" s="54" t="s">
        <v>21</v>
      </c>
      <c r="F50" s="54" t="s">
        <v>22</v>
      </c>
      <c r="G50" s="54" t="s">
        <v>21</v>
      </c>
      <c r="H50" s="54" t="s">
        <v>23</v>
      </c>
      <c r="I50" s="54" t="s">
        <v>22</v>
      </c>
      <c r="J50" s="53" t="s">
        <v>56</v>
      </c>
      <c r="K50" s="53"/>
      <c r="L50" s="41">
        <f>L51+L52</f>
        <v>0</v>
      </c>
      <c r="M50" s="41">
        <f t="shared" ref="M50" si="12">M51+M52</f>
        <v>12.414999999999999</v>
      </c>
      <c r="N50" s="41">
        <v>12.42</v>
      </c>
      <c r="O50" s="41">
        <v>0</v>
      </c>
      <c r="P50" s="56"/>
    </row>
    <row r="51" spans="1:18" s="58" customFormat="1" ht="180" x14ac:dyDescent="0.2">
      <c r="A51" s="53" t="s">
        <v>77</v>
      </c>
      <c r="B51" s="54" t="s">
        <v>78</v>
      </c>
      <c r="C51" s="54">
        <v>1</v>
      </c>
      <c r="D51" s="54">
        <v>14</v>
      </c>
      <c r="E51" s="54" t="s">
        <v>28</v>
      </c>
      <c r="F51" s="54" t="s">
        <v>79</v>
      </c>
      <c r="G51" s="54" t="s">
        <v>62</v>
      </c>
      <c r="H51" s="54" t="s">
        <v>23</v>
      </c>
      <c r="I51" s="54" t="s">
        <v>116</v>
      </c>
      <c r="J51" s="53" t="s">
        <v>117</v>
      </c>
      <c r="K51" s="53" t="s">
        <v>96</v>
      </c>
      <c r="L51" s="41">
        <v>0</v>
      </c>
      <c r="M51" s="41">
        <v>12.414999999999999</v>
      </c>
      <c r="N51" s="41">
        <v>12.42</v>
      </c>
      <c r="O51" s="41">
        <v>0</v>
      </c>
      <c r="P51" s="56"/>
      <c r="R51" s="57"/>
    </row>
    <row r="52" spans="1:18" s="58" customFormat="1" ht="120" x14ac:dyDescent="0.2">
      <c r="A52" s="53" t="s">
        <v>103</v>
      </c>
      <c r="B52" s="54" t="s">
        <v>78</v>
      </c>
      <c r="C52" s="54">
        <v>1</v>
      </c>
      <c r="D52" s="54">
        <v>14</v>
      </c>
      <c r="E52" s="54" t="s">
        <v>53</v>
      </c>
      <c r="F52" s="54" t="s">
        <v>94</v>
      </c>
      <c r="G52" s="54" t="s">
        <v>62</v>
      </c>
      <c r="H52" s="54" t="s">
        <v>23</v>
      </c>
      <c r="I52" s="54" t="s">
        <v>104</v>
      </c>
      <c r="J52" s="53" t="s">
        <v>103</v>
      </c>
      <c r="K52" s="53" t="s">
        <v>96</v>
      </c>
      <c r="L52" s="41">
        <v>0</v>
      </c>
      <c r="M52" s="41">
        <v>0</v>
      </c>
      <c r="N52" s="41">
        <v>0</v>
      </c>
      <c r="O52" s="41">
        <v>0</v>
      </c>
      <c r="P52" s="56"/>
    </row>
    <row r="53" spans="1:18" s="58" customFormat="1" ht="45" x14ac:dyDescent="0.2">
      <c r="A53" s="53" t="s">
        <v>115</v>
      </c>
      <c r="B53" s="54" t="s">
        <v>78</v>
      </c>
      <c r="C53" s="54" t="s">
        <v>39</v>
      </c>
      <c r="D53" s="54" t="s">
        <v>112</v>
      </c>
      <c r="E53" s="54" t="s">
        <v>28</v>
      </c>
      <c r="F53" s="54" t="s">
        <v>113</v>
      </c>
      <c r="G53" s="54" t="s">
        <v>62</v>
      </c>
      <c r="H53" s="54" t="s">
        <v>23</v>
      </c>
      <c r="I53" s="54" t="s">
        <v>114</v>
      </c>
      <c r="J53" s="53" t="s">
        <v>115</v>
      </c>
      <c r="K53" s="53" t="s">
        <v>96</v>
      </c>
      <c r="L53" s="41">
        <v>0</v>
      </c>
      <c r="M53" s="41">
        <v>0</v>
      </c>
      <c r="N53" s="41">
        <v>0</v>
      </c>
      <c r="O53" s="41">
        <v>0</v>
      </c>
      <c r="P53" s="56"/>
    </row>
    <row r="54" spans="1:18" s="58" customFormat="1" ht="30" x14ac:dyDescent="0.2">
      <c r="A54" s="53" t="s">
        <v>59</v>
      </c>
      <c r="B54" s="54" t="s">
        <v>22</v>
      </c>
      <c r="C54" s="54">
        <v>1</v>
      </c>
      <c r="D54" s="54" t="s">
        <v>60</v>
      </c>
      <c r="E54" s="54" t="s">
        <v>21</v>
      </c>
      <c r="F54" s="54" t="s">
        <v>22</v>
      </c>
      <c r="G54" s="54" t="s">
        <v>21</v>
      </c>
      <c r="H54" s="54" t="s">
        <v>23</v>
      </c>
      <c r="I54" s="54" t="s">
        <v>22</v>
      </c>
      <c r="J54" s="53" t="s">
        <v>61</v>
      </c>
      <c r="K54" s="53"/>
      <c r="L54" s="41">
        <f>L55+L57+L58+L59+L60</f>
        <v>0</v>
      </c>
      <c r="M54" s="41">
        <f>SUM(M56:M63)</f>
        <v>45.637</v>
      </c>
      <c r="N54" s="41">
        <f>N55+N57+N58+N59+N60</f>
        <v>21.637920000000001</v>
      </c>
      <c r="O54" s="41">
        <f>O55+O57+O58+O59+O60+O62</f>
        <v>50</v>
      </c>
      <c r="P54" s="56"/>
    </row>
    <row r="55" spans="1:18" s="58" customFormat="1" ht="149.25" hidden="1" customHeight="1" x14ac:dyDescent="0.2">
      <c r="A55" s="53" t="s">
        <v>136</v>
      </c>
      <c r="B55" s="54" t="s">
        <v>137</v>
      </c>
      <c r="C55" s="54">
        <v>1</v>
      </c>
      <c r="D55" s="54" t="s">
        <v>60</v>
      </c>
      <c r="E55" s="54" t="s">
        <v>138</v>
      </c>
      <c r="F55" s="54" t="s">
        <v>52</v>
      </c>
      <c r="G55" s="54" t="s">
        <v>62</v>
      </c>
      <c r="H55" s="54" t="s">
        <v>23</v>
      </c>
      <c r="I55" s="54" t="s">
        <v>58</v>
      </c>
      <c r="J55" s="53" t="s">
        <v>80</v>
      </c>
      <c r="K55" s="55" t="s">
        <v>139</v>
      </c>
      <c r="L55" s="41">
        <v>0</v>
      </c>
      <c r="M55" s="41">
        <v>0</v>
      </c>
      <c r="N55" s="41">
        <v>0</v>
      </c>
      <c r="O55" s="41">
        <v>0</v>
      </c>
      <c r="P55" s="56"/>
    </row>
    <row r="56" spans="1:18" s="58" customFormat="1" ht="270" x14ac:dyDescent="0.2">
      <c r="A56" s="53" t="s">
        <v>166</v>
      </c>
      <c r="B56" s="54" t="s">
        <v>78</v>
      </c>
      <c r="C56" s="54">
        <v>1</v>
      </c>
      <c r="D56" s="54" t="s">
        <v>60</v>
      </c>
      <c r="E56" s="54" t="s">
        <v>138</v>
      </c>
      <c r="F56" s="54" t="s">
        <v>52</v>
      </c>
      <c r="G56" s="54" t="s">
        <v>62</v>
      </c>
      <c r="H56" s="54" t="s">
        <v>23</v>
      </c>
      <c r="I56" s="54" t="s">
        <v>58</v>
      </c>
      <c r="J56" s="53" t="s">
        <v>166</v>
      </c>
      <c r="K56" s="55" t="s">
        <v>167</v>
      </c>
      <c r="L56" s="41">
        <v>50</v>
      </c>
      <c r="M56" s="41">
        <v>15</v>
      </c>
      <c r="N56" s="41">
        <v>20</v>
      </c>
      <c r="O56" s="41">
        <v>0</v>
      </c>
      <c r="P56" s="56"/>
    </row>
    <row r="57" spans="1:18" s="58" customFormat="1" ht="120" x14ac:dyDescent="0.2">
      <c r="A57" s="53" t="s">
        <v>108</v>
      </c>
      <c r="B57" s="54" t="s">
        <v>41</v>
      </c>
      <c r="C57" s="54">
        <v>1</v>
      </c>
      <c r="D57" s="54" t="s">
        <v>60</v>
      </c>
      <c r="E57" s="54" t="s">
        <v>107</v>
      </c>
      <c r="F57" s="54" t="s">
        <v>52</v>
      </c>
      <c r="G57" s="54" t="s">
        <v>62</v>
      </c>
      <c r="H57" s="54" t="s">
        <v>23</v>
      </c>
      <c r="I57" s="54" t="s">
        <v>58</v>
      </c>
      <c r="J57" s="53" t="s">
        <v>80</v>
      </c>
      <c r="K57" s="55" t="s">
        <v>98</v>
      </c>
      <c r="L57" s="41">
        <v>0</v>
      </c>
      <c r="M57" s="41"/>
      <c r="N57" s="41">
        <v>0</v>
      </c>
      <c r="O57" s="41">
        <v>0</v>
      </c>
      <c r="P57" s="56"/>
    </row>
    <row r="58" spans="1:18" s="58" customFormat="1" ht="120" x14ac:dyDescent="0.2">
      <c r="A58" s="53" t="s">
        <v>106</v>
      </c>
      <c r="B58" s="54" t="s">
        <v>105</v>
      </c>
      <c r="C58" s="54">
        <v>1</v>
      </c>
      <c r="D58" s="54" t="s">
        <v>60</v>
      </c>
      <c r="E58" s="54" t="s">
        <v>62</v>
      </c>
      <c r="F58" s="54" t="s">
        <v>165</v>
      </c>
      <c r="G58" s="54" t="s">
        <v>25</v>
      </c>
      <c r="H58" s="54" t="s">
        <v>23</v>
      </c>
      <c r="I58" s="54" t="s">
        <v>58</v>
      </c>
      <c r="J58" s="53" t="s">
        <v>81</v>
      </c>
      <c r="K58" s="53" t="s">
        <v>111</v>
      </c>
      <c r="L58" s="41">
        <v>0</v>
      </c>
      <c r="M58" s="41">
        <v>8</v>
      </c>
      <c r="N58" s="41">
        <v>11.637919999999999</v>
      </c>
      <c r="O58" s="41">
        <v>0</v>
      </c>
      <c r="P58" s="56"/>
    </row>
    <row r="59" spans="1:18" s="58" customFormat="1" ht="105" x14ac:dyDescent="0.2">
      <c r="A59" s="53" t="s">
        <v>140</v>
      </c>
      <c r="B59" s="54" t="s">
        <v>141</v>
      </c>
      <c r="C59" s="54">
        <v>1</v>
      </c>
      <c r="D59" s="54" t="s">
        <v>60</v>
      </c>
      <c r="E59" s="54" t="s">
        <v>142</v>
      </c>
      <c r="F59" s="54" t="s">
        <v>52</v>
      </c>
      <c r="G59" s="54" t="s">
        <v>62</v>
      </c>
      <c r="H59" s="54" t="s">
        <v>23</v>
      </c>
      <c r="I59" s="54" t="s">
        <v>58</v>
      </c>
      <c r="J59" s="53" t="s">
        <v>143</v>
      </c>
      <c r="K59" s="53" t="s">
        <v>96</v>
      </c>
      <c r="L59" s="41">
        <v>0</v>
      </c>
      <c r="M59" s="41">
        <v>0</v>
      </c>
      <c r="N59" s="41">
        <v>0</v>
      </c>
      <c r="O59" s="41">
        <v>0</v>
      </c>
      <c r="P59" s="56"/>
    </row>
    <row r="60" spans="1:18" s="58" customFormat="1" ht="150" x14ac:dyDescent="0.2">
      <c r="A60" s="53" t="s">
        <v>168</v>
      </c>
      <c r="B60" s="54" t="s">
        <v>110</v>
      </c>
      <c r="C60" s="54">
        <v>1</v>
      </c>
      <c r="D60" s="54" t="s">
        <v>60</v>
      </c>
      <c r="E60" s="54" t="s">
        <v>28</v>
      </c>
      <c r="F60" s="54" t="s">
        <v>27</v>
      </c>
      <c r="G60" s="54" t="s">
        <v>28</v>
      </c>
      <c r="H60" s="54" t="s">
        <v>23</v>
      </c>
      <c r="I60" s="54" t="s">
        <v>58</v>
      </c>
      <c r="J60" s="53" t="s">
        <v>109</v>
      </c>
      <c r="K60" s="53" t="s">
        <v>96</v>
      </c>
      <c r="L60" s="41">
        <v>0</v>
      </c>
      <c r="M60" s="41">
        <v>0</v>
      </c>
      <c r="N60" s="41">
        <v>10</v>
      </c>
      <c r="O60" s="41">
        <v>0</v>
      </c>
      <c r="P60" s="56"/>
    </row>
    <row r="61" spans="1:18" s="58" customFormat="1" ht="120" x14ac:dyDescent="0.2">
      <c r="A61" s="53" t="s">
        <v>169</v>
      </c>
      <c r="B61" s="54" t="s">
        <v>110</v>
      </c>
      <c r="C61" s="54">
        <v>1</v>
      </c>
      <c r="D61" s="54" t="s">
        <v>60</v>
      </c>
      <c r="E61" s="54" t="s">
        <v>28</v>
      </c>
      <c r="F61" s="54" t="s">
        <v>29</v>
      </c>
      <c r="G61" s="54" t="s">
        <v>28</v>
      </c>
      <c r="H61" s="54" t="s">
        <v>23</v>
      </c>
      <c r="I61" s="54" t="s">
        <v>58</v>
      </c>
      <c r="J61" s="53" t="s">
        <v>109</v>
      </c>
      <c r="K61" s="53" t="s">
        <v>96</v>
      </c>
      <c r="L61" s="41">
        <v>0</v>
      </c>
      <c r="M61" s="41">
        <v>11</v>
      </c>
      <c r="N61" s="41">
        <v>20</v>
      </c>
      <c r="O61" s="41">
        <v>0</v>
      </c>
      <c r="P61" s="56"/>
    </row>
    <row r="62" spans="1:18" s="58" customFormat="1" ht="165" x14ac:dyDescent="0.2">
      <c r="A62" s="53" t="s">
        <v>156</v>
      </c>
      <c r="B62" s="54" t="s">
        <v>110</v>
      </c>
      <c r="C62" s="54">
        <v>1</v>
      </c>
      <c r="D62" s="54" t="s">
        <v>60</v>
      </c>
      <c r="E62" s="54" t="s">
        <v>145</v>
      </c>
      <c r="F62" s="54" t="s">
        <v>52</v>
      </c>
      <c r="G62" s="54" t="s">
        <v>62</v>
      </c>
      <c r="H62" s="54" t="s">
        <v>23</v>
      </c>
      <c r="I62" s="54" t="s">
        <v>58</v>
      </c>
      <c r="J62" s="53" t="s">
        <v>109</v>
      </c>
      <c r="K62" s="53" t="s">
        <v>96</v>
      </c>
      <c r="L62" s="41">
        <v>50</v>
      </c>
      <c r="M62" s="41">
        <v>11.637</v>
      </c>
      <c r="N62" s="41">
        <v>8</v>
      </c>
      <c r="O62" s="41">
        <v>50</v>
      </c>
      <c r="P62" s="56"/>
    </row>
    <row r="63" spans="1:18" s="58" customFormat="1" ht="165" x14ac:dyDescent="0.2">
      <c r="A63" s="53" t="s">
        <v>156</v>
      </c>
      <c r="B63" s="54" t="s">
        <v>110</v>
      </c>
      <c r="C63" s="54">
        <v>1</v>
      </c>
      <c r="D63" s="54" t="s">
        <v>60</v>
      </c>
      <c r="E63" s="54" t="s">
        <v>145</v>
      </c>
      <c r="F63" s="54" t="s">
        <v>52</v>
      </c>
      <c r="G63" s="54" t="s">
        <v>62</v>
      </c>
      <c r="H63" s="54" t="s">
        <v>23</v>
      </c>
      <c r="I63" s="54" t="s">
        <v>58</v>
      </c>
      <c r="J63" s="53" t="s">
        <v>109</v>
      </c>
      <c r="K63" s="53" t="s">
        <v>96</v>
      </c>
      <c r="L63" s="41">
        <v>0</v>
      </c>
      <c r="M63" s="41"/>
      <c r="N63" s="41">
        <v>0</v>
      </c>
      <c r="O63" s="41">
        <v>0</v>
      </c>
      <c r="P63" s="56"/>
    </row>
    <row r="64" spans="1:18" s="58" customFormat="1" ht="60" x14ac:dyDescent="0.2">
      <c r="A64" s="53" t="s">
        <v>144</v>
      </c>
      <c r="B64" s="54" t="s">
        <v>110</v>
      </c>
      <c r="C64" s="54">
        <v>1</v>
      </c>
      <c r="D64" s="54" t="s">
        <v>119</v>
      </c>
      <c r="E64" s="54" t="s">
        <v>51</v>
      </c>
      <c r="F64" s="54" t="s">
        <v>52</v>
      </c>
      <c r="G64" s="54" t="s">
        <v>62</v>
      </c>
      <c r="H64" s="54" t="s">
        <v>23</v>
      </c>
      <c r="I64" s="54" t="s">
        <v>120</v>
      </c>
      <c r="J64" s="53" t="s">
        <v>109</v>
      </c>
      <c r="K64" s="53" t="s">
        <v>96</v>
      </c>
      <c r="L64" s="41">
        <v>600</v>
      </c>
      <c r="M64" s="41">
        <v>373.30399999999997</v>
      </c>
      <c r="N64" s="41">
        <v>500</v>
      </c>
      <c r="O64" s="41">
        <v>200</v>
      </c>
      <c r="P64" s="56"/>
    </row>
    <row r="65" spans="1:16" s="58" customFormat="1" ht="47.25" x14ac:dyDescent="0.2">
      <c r="A65" s="62" t="s">
        <v>63</v>
      </c>
      <c r="B65" s="63">
        <v>992</v>
      </c>
      <c r="C65" s="63">
        <v>2</v>
      </c>
      <c r="D65" s="64" t="s">
        <v>21</v>
      </c>
      <c r="E65" s="64" t="s">
        <v>21</v>
      </c>
      <c r="F65" s="64" t="s">
        <v>22</v>
      </c>
      <c r="G65" s="64" t="s">
        <v>21</v>
      </c>
      <c r="H65" s="64" t="s">
        <v>23</v>
      </c>
      <c r="I65" s="64" t="s">
        <v>22</v>
      </c>
      <c r="J65" s="62" t="s">
        <v>63</v>
      </c>
      <c r="K65" s="62" t="s">
        <v>96</v>
      </c>
      <c r="L65" s="48">
        <f>SUM(L66+L77+L78+L79)</f>
        <v>75040.399999999994</v>
      </c>
      <c r="M65" s="48">
        <f>SUM(M66+M77+M78+M79)</f>
        <v>54606.216219999995</v>
      </c>
      <c r="N65" s="48">
        <f>SUM(N66+N77+N78+N79)</f>
        <v>75040.399999999994</v>
      </c>
      <c r="O65" s="48">
        <f>SUM(O66+O77+O78+O79)</f>
        <v>98298.1</v>
      </c>
      <c r="P65" s="56"/>
    </row>
    <row r="66" spans="1:16" s="58" customFormat="1" ht="75" x14ac:dyDescent="0.2">
      <c r="A66" s="53" t="s">
        <v>64</v>
      </c>
      <c r="B66" s="54" t="s">
        <v>22</v>
      </c>
      <c r="C66" s="65">
        <v>2</v>
      </c>
      <c r="D66" s="54" t="s">
        <v>28</v>
      </c>
      <c r="E66" s="54" t="s">
        <v>21</v>
      </c>
      <c r="F66" s="54" t="s">
        <v>22</v>
      </c>
      <c r="G66" s="54" t="s">
        <v>21</v>
      </c>
      <c r="H66" s="54" t="s">
        <v>23</v>
      </c>
      <c r="I66" s="54" t="s">
        <v>22</v>
      </c>
      <c r="J66" s="53" t="s">
        <v>64</v>
      </c>
      <c r="K66" s="53" t="s">
        <v>96</v>
      </c>
      <c r="L66" s="49">
        <f>SUM(L67:L80)</f>
        <v>75040.399999999994</v>
      </c>
      <c r="M66" s="49">
        <f>SUM(M67:M80)</f>
        <v>54606.216219999995</v>
      </c>
      <c r="N66" s="49">
        <f>SUM(N67:N80)</f>
        <v>75040.399999999994</v>
      </c>
      <c r="O66" s="49">
        <f>SUM(O69:O76)+O67+O68+O80</f>
        <v>98298.1</v>
      </c>
      <c r="P66" s="56"/>
    </row>
    <row r="67" spans="1:16" s="58" customFormat="1" ht="45" x14ac:dyDescent="0.2">
      <c r="A67" s="53" t="s">
        <v>152</v>
      </c>
      <c r="B67" s="54" t="s">
        <v>22</v>
      </c>
      <c r="C67" s="65">
        <v>2</v>
      </c>
      <c r="D67" s="54" t="s">
        <v>28</v>
      </c>
      <c r="E67" s="54" t="s">
        <v>153</v>
      </c>
      <c r="F67" s="54" t="s">
        <v>154</v>
      </c>
      <c r="G67" s="54" t="s">
        <v>62</v>
      </c>
      <c r="H67" s="54" t="s">
        <v>23</v>
      </c>
      <c r="I67" s="54" t="s">
        <v>121</v>
      </c>
      <c r="J67" s="53" t="s">
        <v>92</v>
      </c>
      <c r="K67" s="53" t="s">
        <v>96</v>
      </c>
      <c r="L67" s="49">
        <f>20358.8</f>
        <v>20358.8</v>
      </c>
      <c r="M67" s="49">
        <f>20358.8</f>
        <v>20358.8</v>
      </c>
      <c r="N67" s="49">
        <f>20358.8</f>
        <v>20358.8</v>
      </c>
      <c r="O67" s="49">
        <v>0</v>
      </c>
      <c r="P67" s="56"/>
    </row>
    <row r="68" spans="1:16" s="58" customFormat="1" ht="75" x14ac:dyDescent="0.2">
      <c r="A68" s="53" t="s">
        <v>160</v>
      </c>
      <c r="B68" s="54" t="s">
        <v>22</v>
      </c>
      <c r="C68" s="65">
        <v>2</v>
      </c>
      <c r="D68" s="54" t="s">
        <v>28</v>
      </c>
      <c r="E68" s="54" t="s">
        <v>60</v>
      </c>
      <c r="F68" s="54" t="s">
        <v>154</v>
      </c>
      <c r="G68" s="54" t="s">
        <v>62</v>
      </c>
      <c r="H68" s="54" t="s">
        <v>23</v>
      </c>
      <c r="I68" s="54" t="s">
        <v>121</v>
      </c>
      <c r="J68" s="53" t="s">
        <v>155</v>
      </c>
      <c r="K68" s="53" t="s">
        <v>96</v>
      </c>
      <c r="L68" s="49">
        <f>405.7</f>
        <v>405.7</v>
      </c>
      <c r="M68" s="49">
        <f>405.7</f>
        <v>405.7</v>
      </c>
      <c r="N68" s="49">
        <f>405.7</f>
        <v>405.7</v>
      </c>
      <c r="O68" s="49">
        <v>19603.2</v>
      </c>
      <c r="P68" s="56"/>
    </row>
    <row r="69" spans="1:16" s="58" customFormat="1" ht="45" x14ac:dyDescent="0.2">
      <c r="A69" s="53" t="s">
        <v>147</v>
      </c>
      <c r="B69" s="54" t="s">
        <v>22</v>
      </c>
      <c r="C69" s="65">
        <v>2</v>
      </c>
      <c r="D69" s="54" t="s">
        <v>28</v>
      </c>
      <c r="E69" s="54" t="s">
        <v>126</v>
      </c>
      <c r="F69" s="54" t="s">
        <v>1</v>
      </c>
      <c r="G69" s="54" t="s">
        <v>62</v>
      </c>
      <c r="H69" s="54" t="s">
        <v>23</v>
      </c>
      <c r="I69" s="54" t="s">
        <v>121</v>
      </c>
      <c r="J69" s="53" t="s">
        <v>92</v>
      </c>
      <c r="K69" s="53" t="s">
        <v>96</v>
      </c>
      <c r="L69" s="49">
        <f>212.5</f>
        <v>212.5</v>
      </c>
      <c r="M69" s="49">
        <f>212.5</f>
        <v>212.5</v>
      </c>
      <c r="N69" s="49">
        <f>212.5</f>
        <v>212.5</v>
      </c>
      <c r="O69" s="49">
        <v>0</v>
      </c>
      <c r="P69" s="56"/>
    </row>
    <row r="70" spans="1:16" s="58" customFormat="1" ht="60" hidden="1" x14ac:dyDescent="0.2">
      <c r="A70" s="53" t="s">
        <v>0</v>
      </c>
      <c r="B70" s="65">
        <v>992</v>
      </c>
      <c r="C70" s="65">
        <v>2</v>
      </c>
      <c r="D70" s="54" t="s">
        <v>28</v>
      </c>
      <c r="E70" s="54" t="s">
        <v>62</v>
      </c>
      <c r="F70" s="54" t="s">
        <v>22</v>
      </c>
      <c r="G70" s="54" t="s">
        <v>21</v>
      </c>
      <c r="H70" s="54" t="s">
        <v>23</v>
      </c>
      <c r="I70" s="54" t="s">
        <v>121</v>
      </c>
      <c r="J70" s="53" t="s">
        <v>92</v>
      </c>
      <c r="K70" s="53" t="s">
        <v>96</v>
      </c>
      <c r="L70" s="49">
        <v>0</v>
      </c>
      <c r="M70" s="49">
        <v>0</v>
      </c>
      <c r="N70" s="49">
        <v>0</v>
      </c>
      <c r="O70" s="49"/>
      <c r="P70" s="56"/>
    </row>
    <row r="71" spans="1:16" s="58" customFormat="1" ht="90" hidden="1" x14ac:dyDescent="0.2">
      <c r="A71" s="53" t="s">
        <v>0</v>
      </c>
      <c r="B71" s="65">
        <v>992</v>
      </c>
      <c r="C71" s="65">
        <v>2</v>
      </c>
      <c r="D71" s="54" t="s">
        <v>28</v>
      </c>
      <c r="E71" s="54" t="s">
        <v>88</v>
      </c>
      <c r="F71" s="54" t="s">
        <v>89</v>
      </c>
      <c r="G71" s="54" t="s">
        <v>62</v>
      </c>
      <c r="H71" s="54" t="s">
        <v>23</v>
      </c>
      <c r="I71" s="54" t="s">
        <v>121</v>
      </c>
      <c r="J71" s="53" t="s">
        <v>90</v>
      </c>
      <c r="K71" s="53" t="s">
        <v>96</v>
      </c>
      <c r="L71" s="49"/>
      <c r="M71" s="49"/>
      <c r="N71" s="49"/>
      <c r="O71" s="49">
        <v>0</v>
      </c>
      <c r="P71" s="56"/>
    </row>
    <row r="72" spans="1:16" s="58" customFormat="1" ht="60" x14ac:dyDescent="0.2">
      <c r="A72" s="53" t="s">
        <v>0</v>
      </c>
      <c r="B72" s="65">
        <v>992</v>
      </c>
      <c r="C72" s="65">
        <v>2</v>
      </c>
      <c r="D72" s="54" t="s">
        <v>28</v>
      </c>
      <c r="E72" s="54" t="s">
        <v>162</v>
      </c>
      <c r="F72" s="54" t="s">
        <v>163</v>
      </c>
      <c r="G72" s="54" t="s">
        <v>62</v>
      </c>
      <c r="H72" s="54" t="s">
        <v>23</v>
      </c>
      <c r="I72" s="54" t="s">
        <v>121</v>
      </c>
      <c r="J72" s="53" t="s">
        <v>161</v>
      </c>
      <c r="K72" s="53" t="s">
        <v>96</v>
      </c>
      <c r="L72" s="49">
        <f>20273.1</f>
        <v>20273.099999999999</v>
      </c>
      <c r="M72" s="49">
        <v>3209.5212200000001</v>
      </c>
      <c r="N72" s="49">
        <f>20273.1</f>
        <v>20273.099999999999</v>
      </c>
      <c r="O72" s="49">
        <v>0</v>
      </c>
      <c r="P72" s="56"/>
    </row>
    <row r="73" spans="1:16" s="58" customFormat="1" ht="60" x14ac:dyDescent="0.2">
      <c r="A73" s="53" t="s">
        <v>0</v>
      </c>
      <c r="B73" s="65">
        <v>992</v>
      </c>
      <c r="C73" s="65">
        <v>2</v>
      </c>
      <c r="D73" s="54" t="s">
        <v>28</v>
      </c>
      <c r="E73" s="54" t="s">
        <v>91</v>
      </c>
      <c r="F73" s="54" t="s">
        <v>1</v>
      </c>
      <c r="G73" s="54" t="s">
        <v>62</v>
      </c>
      <c r="H73" s="54" t="s">
        <v>23</v>
      </c>
      <c r="I73" s="54" t="s">
        <v>121</v>
      </c>
      <c r="J73" s="53" t="s">
        <v>65</v>
      </c>
      <c r="K73" s="53" t="s">
        <v>96</v>
      </c>
      <c r="L73" s="49">
        <f>30907.7</f>
        <v>30907.7</v>
      </c>
      <c r="M73" s="49">
        <v>28392.647000000001</v>
      </c>
      <c r="N73" s="49">
        <f>30907.7</f>
        <v>30907.7</v>
      </c>
      <c r="O73" s="49">
        <v>76059.100000000006</v>
      </c>
      <c r="P73" s="56"/>
    </row>
    <row r="74" spans="1:16" s="58" customFormat="1" ht="60" x14ac:dyDescent="0.2">
      <c r="A74" s="53" t="s">
        <v>0</v>
      </c>
      <c r="B74" s="65">
        <v>992</v>
      </c>
      <c r="C74" s="65">
        <v>2</v>
      </c>
      <c r="D74" s="54" t="s">
        <v>28</v>
      </c>
      <c r="E74" s="54" t="s">
        <v>82</v>
      </c>
      <c r="F74" s="54" t="s">
        <v>2</v>
      </c>
      <c r="G74" s="54" t="s">
        <v>62</v>
      </c>
      <c r="H74" s="54" t="s">
        <v>23</v>
      </c>
      <c r="I74" s="54" t="s">
        <v>121</v>
      </c>
      <c r="J74" s="53" t="s">
        <v>66</v>
      </c>
      <c r="K74" s="53" t="s">
        <v>96</v>
      </c>
      <c r="L74" s="49">
        <v>12.4</v>
      </c>
      <c r="M74" s="49">
        <v>12.4</v>
      </c>
      <c r="N74" s="49">
        <v>12.4</v>
      </c>
      <c r="O74" s="49">
        <v>0</v>
      </c>
      <c r="P74" s="56"/>
    </row>
    <row r="75" spans="1:16" s="58" customFormat="1" ht="75" x14ac:dyDescent="0.2">
      <c r="A75" s="53" t="s">
        <v>0</v>
      </c>
      <c r="B75" s="65">
        <v>992</v>
      </c>
      <c r="C75" s="65">
        <v>2</v>
      </c>
      <c r="D75" s="54" t="s">
        <v>28</v>
      </c>
      <c r="E75" s="54" t="s">
        <v>83</v>
      </c>
      <c r="F75" s="54" t="s">
        <v>84</v>
      </c>
      <c r="G75" s="54" t="s">
        <v>62</v>
      </c>
      <c r="H75" s="54" t="s">
        <v>23</v>
      </c>
      <c r="I75" s="54" t="s">
        <v>121</v>
      </c>
      <c r="J75" s="53" t="s">
        <v>122</v>
      </c>
      <c r="K75" s="53" t="s">
        <v>96</v>
      </c>
      <c r="L75" s="49">
        <v>2188</v>
      </c>
      <c r="M75" s="49">
        <v>1332.4480000000001</v>
      </c>
      <c r="N75" s="49">
        <v>2188</v>
      </c>
      <c r="O75" s="49">
        <v>1953.6</v>
      </c>
      <c r="P75" s="56"/>
    </row>
    <row r="76" spans="1:16" s="58" customFormat="1" ht="120" x14ac:dyDescent="0.2">
      <c r="A76" s="53" t="s">
        <v>0</v>
      </c>
      <c r="B76" s="65">
        <v>992</v>
      </c>
      <c r="C76" s="65">
        <v>2</v>
      </c>
      <c r="D76" s="54" t="s">
        <v>28</v>
      </c>
      <c r="E76" s="54" t="s">
        <v>85</v>
      </c>
      <c r="F76" s="54" t="s">
        <v>86</v>
      </c>
      <c r="G76" s="54" t="s">
        <v>62</v>
      </c>
      <c r="H76" s="54" t="s">
        <v>23</v>
      </c>
      <c r="I76" s="54" t="s">
        <v>121</v>
      </c>
      <c r="J76" s="53" t="s">
        <v>87</v>
      </c>
      <c r="K76" s="53" t="s">
        <v>96</v>
      </c>
      <c r="L76" s="49"/>
      <c r="M76" s="49"/>
      <c r="N76" s="49"/>
      <c r="O76" s="49">
        <v>0</v>
      </c>
      <c r="P76" s="56"/>
    </row>
    <row r="77" spans="1:16" s="58" customFormat="1" ht="135" x14ac:dyDescent="0.2">
      <c r="A77" s="53" t="s">
        <v>148</v>
      </c>
      <c r="B77" s="65">
        <v>992</v>
      </c>
      <c r="C77" s="65">
        <v>2</v>
      </c>
      <c r="D77" s="54" t="s">
        <v>142</v>
      </c>
      <c r="E77" s="54" t="s">
        <v>149</v>
      </c>
      <c r="F77" s="54" t="s">
        <v>29</v>
      </c>
      <c r="G77" s="54" t="s">
        <v>62</v>
      </c>
      <c r="H77" s="54" t="s">
        <v>23</v>
      </c>
      <c r="I77" s="54" t="s">
        <v>121</v>
      </c>
      <c r="J77" s="53" t="s">
        <v>150</v>
      </c>
      <c r="K77" s="53" t="s">
        <v>96</v>
      </c>
      <c r="L77" s="49"/>
      <c r="M77" s="49"/>
      <c r="N77" s="49"/>
      <c r="O77" s="49">
        <v>0</v>
      </c>
      <c r="P77" s="56"/>
    </row>
    <row r="78" spans="1:16" s="58" customFormat="1" ht="105" x14ac:dyDescent="0.2">
      <c r="A78" s="53" t="s">
        <v>125</v>
      </c>
      <c r="B78" s="65">
        <v>992</v>
      </c>
      <c r="C78" s="65">
        <v>2</v>
      </c>
      <c r="D78" s="54" t="s">
        <v>126</v>
      </c>
      <c r="E78" s="54" t="s">
        <v>83</v>
      </c>
      <c r="F78" s="54" t="s">
        <v>84</v>
      </c>
      <c r="G78" s="54" t="s">
        <v>62</v>
      </c>
      <c r="H78" s="54" t="s">
        <v>23</v>
      </c>
      <c r="I78" s="54" t="s">
        <v>121</v>
      </c>
      <c r="J78" s="53" t="s">
        <v>125</v>
      </c>
      <c r="K78" s="53" t="s">
        <v>96</v>
      </c>
      <c r="L78" s="49">
        <v>0</v>
      </c>
      <c r="M78" s="49">
        <v>0</v>
      </c>
      <c r="N78" s="49">
        <v>0</v>
      </c>
      <c r="O78" s="49">
        <v>0</v>
      </c>
      <c r="P78" s="56"/>
    </row>
    <row r="79" spans="1:16" s="58" customFormat="1" ht="105" x14ac:dyDescent="0.2">
      <c r="A79" s="53" t="s">
        <v>151</v>
      </c>
      <c r="B79" s="65">
        <v>992</v>
      </c>
      <c r="C79" s="65">
        <v>2</v>
      </c>
      <c r="D79" s="54" t="s">
        <v>126</v>
      </c>
      <c r="E79" s="54" t="s">
        <v>149</v>
      </c>
      <c r="F79" s="54" t="s">
        <v>27</v>
      </c>
      <c r="G79" s="54" t="s">
        <v>62</v>
      </c>
      <c r="H79" s="54" t="s">
        <v>23</v>
      </c>
      <c r="I79" s="54" t="s">
        <v>121</v>
      </c>
      <c r="J79" s="53" t="s">
        <v>151</v>
      </c>
      <c r="K79" s="53" t="s">
        <v>96</v>
      </c>
      <c r="L79" s="49">
        <v>0</v>
      </c>
      <c r="M79" s="49">
        <v>0</v>
      </c>
      <c r="N79" s="49">
        <v>0</v>
      </c>
      <c r="O79" s="49">
        <v>0</v>
      </c>
      <c r="P79" s="56"/>
    </row>
    <row r="80" spans="1:16" s="58" customFormat="1" ht="120" x14ac:dyDescent="0.2">
      <c r="A80" s="53" t="s">
        <v>164</v>
      </c>
      <c r="B80" s="65">
        <v>992</v>
      </c>
      <c r="C80" s="65">
        <v>2</v>
      </c>
      <c r="D80" s="54" t="s">
        <v>28</v>
      </c>
      <c r="E80" s="54" t="s">
        <v>85</v>
      </c>
      <c r="F80" s="54" t="s">
        <v>86</v>
      </c>
      <c r="G80" s="54" t="s">
        <v>62</v>
      </c>
      <c r="H80" s="54" t="s">
        <v>23</v>
      </c>
      <c r="I80" s="54" t="s">
        <v>121</v>
      </c>
      <c r="J80" s="53" t="s">
        <v>87</v>
      </c>
      <c r="K80" s="53" t="s">
        <v>96</v>
      </c>
      <c r="L80" s="49">
        <v>682.2</v>
      </c>
      <c r="M80" s="49">
        <v>682.2</v>
      </c>
      <c r="N80" s="49">
        <v>682.2</v>
      </c>
      <c r="O80" s="49">
        <v>682.2</v>
      </c>
      <c r="P80" s="56"/>
    </row>
    <row r="81" spans="1:16" s="58" customFormat="1" ht="15.75" x14ac:dyDescent="0.2">
      <c r="A81" s="62" t="s">
        <v>128</v>
      </c>
      <c r="B81" s="63"/>
      <c r="C81" s="63"/>
      <c r="D81" s="64"/>
      <c r="E81" s="64"/>
      <c r="F81" s="64"/>
      <c r="G81" s="64"/>
      <c r="H81" s="64"/>
      <c r="I81" s="64"/>
      <c r="J81" s="62"/>
      <c r="K81" s="62"/>
      <c r="L81" s="48">
        <f>L65+L20</f>
        <v>254752.9</v>
      </c>
      <c r="M81" s="48">
        <f>M65+M20</f>
        <v>162770.15521999999</v>
      </c>
      <c r="N81" s="48">
        <f>N65+N20</f>
        <v>254881.91392000002</v>
      </c>
      <c r="O81" s="48">
        <f>O65+O20</f>
        <v>280011.40000000002</v>
      </c>
      <c r="P81" s="56"/>
    </row>
    <row r="82" spans="1:16" s="58" customFormat="1" ht="15.75" x14ac:dyDescent="0.2">
      <c r="A82" s="66"/>
      <c r="B82" s="67"/>
      <c r="C82" s="67"/>
      <c r="D82" s="68"/>
      <c r="E82" s="68"/>
      <c r="F82" s="69"/>
      <c r="G82" s="69"/>
      <c r="H82" s="69"/>
      <c r="I82" s="69"/>
      <c r="J82" s="70"/>
      <c r="K82" s="70"/>
      <c r="L82" s="50"/>
      <c r="M82" s="50"/>
      <c r="N82" s="50"/>
      <c r="O82" s="50"/>
      <c r="P82" s="56"/>
    </row>
    <row r="83" spans="1:16" s="58" customFormat="1" ht="15.75" x14ac:dyDescent="0.2">
      <c r="A83" s="66"/>
      <c r="B83" s="67"/>
      <c r="C83" s="67"/>
      <c r="D83" s="68"/>
      <c r="E83" s="68"/>
      <c r="F83" s="69"/>
      <c r="G83" s="69"/>
      <c r="H83" s="69"/>
      <c r="I83" s="69"/>
      <c r="J83" s="70"/>
      <c r="K83" s="70"/>
      <c r="L83" s="50"/>
      <c r="M83" s="50"/>
      <c r="N83" s="50"/>
      <c r="O83" s="50"/>
      <c r="P83" s="56"/>
    </row>
    <row r="84" spans="1:16" s="58" customFormat="1" ht="40.5" customHeight="1" x14ac:dyDescent="0.2">
      <c r="A84" s="81" t="s">
        <v>127</v>
      </c>
      <c r="B84" s="81"/>
      <c r="C84" s="81"/>
      <c r="D84" s="81"/>
      <c r="E84" s="81"/>
      <c r="F84" s="51"/>
      <c r="G84" s="51"/>
      <c r="H84" s="51"/>
      <c r="I84" s="51"/>
      <c r="J84" s="71"/>
      <c r="K84" s="71" t="s">
        <v>124</v>
      </c>
      <c r="L84" s="51"/>
      <c r="M84" s="51"/>
      <c r="N84" s="51"/>
      <c r="O84" s="51"/>
      <c r="P84" s="56"/>
    </row>
    <row r="85" spans="1:16" s="58" customFormat="1" x14ac:dyDescent="0.2">
      <c r="A85" s="72"/>
      <c r="B85" s="46"/>
      <c r="C85" s="46"/>
      <c r="D85" s="46"/>
      <c r="E85" s="46"/>
      <c r="F85" s="46"/>
      <c r="G85" s="46"/>
      <c r="H85" s="46"/>
      <c r="I85" s="46"/>
      <c r="J85" s="72"/>
      <c r="K85" s="72"/>
      <c r="L85" s="46"/>
      <c r="M85" s="46"/>
      <c r="N85" s="46"/>
      <c r="O85" s="46"/>
      <c r="P85" s="56"/>
    </row>
    <row r="86" spans="1:16" s="58" customFormat="1" x14ac:dyDescent="0.2">
      <c r="A86" s="72"/>
      <c r="B86" s="46"/>
      <c r="C86" s="46"/>
      <c r="D86" s="46"/>
      <c r="E86" s="46"/>
      <c r="F86" s="46"/>
      <c r="G86" s="46"/>
      <c r="H86" s="46"/>
      <c r="I86" s="46"/>
      <c r="J86" s="72"/>
      <c r="K86" s="72"/>
      <c r="L86" s="46"/>
      <c r="M86" s="46"/>
      <c r="N86" s="46"/>
      <c r="O86" s="46"/>
      <c r="P86" s="56"/>
    </row>
    <row r="87" spans="1:16" s="61" customFormat="1" x14ac:dyDescent="0.2">
      <c r="A87" s="72"/>
      <c r="B87" s="46"/>
      <c r="C87" s="46"/>
      <c r="D87" s="46"/>
      <c r="E87" s="46"/>
      <c r="F87" s="46"/>
      <c r="G87" s="46"/>
      <c r="H87" s="46"/>
      <c r="I87" s="46"/>
      <c r="J87" s="72"/>
      <c r="K87" s="72"/>
      <c r="L87" s="46"/>
      <c r="M87" s="46"/>
      <c r="N87" s="46"/>
      <c r="O87" s="46"/>
      <c r="P87" s="56"/>
    </row>
    <row r="88" spans="1:16" s="58" customFormat="1" x14ac:dyDescent="0.2">
      <c r="A88" s="73"/>
      <c r="B88" s="56"/>
      <c r="C88" s="56"/>
      <c r="D88" s="56"/>
      <c r="E88" s="56"/>
      <c r="F88" s="56"/>
      <c r="G88" s="56"/>
      <c r="H88" s="56"/>
      <c r="I88" s="56"/>
      <c r="J88" s="73"/>
      <c r="K88" s="73"/>
      <c r="L88" s="46"/>
      <c r="M88" s="46"/>
      <c r="N88" s="46"/>
      <c r="O88" s="46"/>
      <c r="P88" s="56"/>
    </row>
    <row r="89" spans="1:16" s="58" customFormat="1" x14ac:dyDescent="0.2">
      <c r="A89" s="73"/>
      <c r="B89" s="56"/>
      <c r="C89" s="56"/>
      <c r="D89" s="56"/>
      <c r="E89" s="56"/>
      <c r="F89" s="56"/>
      <c r="G89" s="56"/>
      <c r="H89" s="56"/>
      <c r="I89" s="56"/>
      <c r="J89" s="73"/>
      <c r="K89" s="73"/>
      <c r="L89" s="46"/>
      <c r="M89" s="46"/>
      <c r="N89" s="46"/>
      <c r="O89" s="46"/>
      <c r="P89" s="56"/>
    </row>
    <row r="90" spans="1:16" s="58" customFormat="1" x14ac:dyDescent="0.2">
      <c r="A90" s="73"/>
      <c r="B90" s="56"/>
      <c r="C90" s="56"/>
      <c r="D90" s="56"/>
      <c r="E90" s="56"/>
      <c r="F90" s="56"/>
      <c r="G90" s="56"/>
      <c r="H90" s="56"/>
      <c r="I90" s="56"/>
      <c r="J90" s="73"/>
      <c r="K90" s="73"/>
      <c r="L90" s="46"/>
      <c r="M90" s="46"/>
      <c r="N90" s="46"/>
      <c r="O90" s="46"/>
      <c r="P90" s="56"/>
    </row>
    <row r="91" spans="1:16" s="58" customFormat="1" x14ac:dyDescent="0.2">
      <c r="A91" s="73"/>
      <c r="B91" s="56"/>
      <c r="C91" s="56"/>
      <c r="D91" s="56"/>
      <c r="E91" s="56"/>
      <c r="F91" s="56"/>
      <c r="G91" s="56"/>
      <c r="H91" s="56"/>
      <c r="I91" s="56"/>
      <c r="J91" s="73"/>
      <c r="K91" s="73"/>
      <c r="L91" s="46"/>
      <c r="M91" s="46"/>
      <c r="N91" s="46"/>
      <c r="O91" s="46"/>
      <c r="P91" s="56"/>
    </row>
    <row r="92" spans="1:16" s="58" customFormat="1" x14ac:dyDescent="0.2">
      <c r="A92" s="73"/>
      <c r="B92" s="56"/>
      <c r="C92" s="56"/>
      <c r="D92" s="56"/>
      <c r="E92" s="56"/>
      <c r="F92" s="56"/>
      <c r="G92" s="56"/>
      <c r="H92" s="56"/>
      <c r="I92" s="56"/>
      <c r="J92" s="73"/>
      <c r="K92" s="73"/>
      <c r="L92" s="46"/>
      <c r="M92" s="46"/>
      <c r="N92" s="46"/>
      <c r="O92" s="46"/>
      <c r="P92" s="56"/>
    </row>
    <row r="93" spans="1:16" s="58" customFormat="1" x14ac:dyDescent="0.2">
      <c r="A93" s="73"/>
      <c r="B93" s="56"/>
      <c r="C93" s="56"/>
      <c r="D93" s="56"/>
      <c r="E93" s="56"/>
      <c r="F93" s="56"/>
      <c r="G93" s="56"/>
      <c r="H93" s="56"/>
      <c r="I93" s="56"/>
      <c r="J93" s="73"/>
      <c r="K93" s="73"/>
      <c r="L93" s="46"/>
      <c r="M93" s="46"/>
      <c r="N93" s="46"/>
      <c r="O93" s="46"/>
      <c r="P93" s="56"/>
    </row>
    <row r="94" spans="1:16" s="58" customFormat="1" x14ac:dyDescent="0.2">
      <c r="A94" s="73"/>
      <c r="B94" s="56"/>
      <c r="C94" s="56"/>
      <c r="D94" s="56"/>
      <c r="E94" s="56"/>
      <c r="F94" s="56"/>
      <c r="G94" s="56"/>
      <c r="H94" s="56"/>
      <c r="I94" s="56"/>
      <c r="J94" s="73"/>
      <c r="K94" s="73"/>
      <c r="L94" s="46"/>
      <c r="M94" s="46"/>
      <c r="N94" s="46"/>
      <c r="O94" s="46"/>
      <c r="P94" s="56"/>
    </row>
    <row r="95" spans="1:16" s="58" customFormat="1" x14ac:dyDescent="0.2">
      <c r="A95" s="73"/>
      <c r="B95" s="56"/>
      <c r="C95" s="56"/>
      <c r="D95" s="56"/>
      <c r="E95" s="56"/>
      <c r="F95" s="56"/>
      <c r="G95" s="56"/>
      <c r="H95" s="56"/>
      <c r="I95" s="56"/>
      <c r="J95" s="73"/>
      <c r="K95" s="73"/>
      <c r="L95" s="46"/>
      <c r="M95" s="46"/>
      <c r="N95" s="46"/>
      <c r="O95" s="46"/>
      <c r="P95" s="56"/>
    </row>
    <row r="96" spans="1:16" s="58" customFormat="1" x14ac:dyDescent="0.2">
      <c r="A96" s="73"/>
      <c r="B96" s="56"/>
      <c r="C96" s="56"/>
      <c r="D96" s="56"/>
      <c r="E96" s="56"/>
      <c r="F96" s="56"/>
      <c r="G96" s="56"/>
      <c r="H96" s="56"/>
      <c r="I96" s="56"/>
      <c r="J96" s="73"/>
      <c r="K96" s="73"/>
      <c r="L96" s="46"/>
      <c r="M96" s="46"/>
      <c r="N96" s="46"/>
      <c r="O96" s="46"/>
      <c r="P96" s="56"/>
    </row>
    <row r="97" spans="1:23" s="58" customFormat="1" x14ac:dyDescent="0.2">
      <c r="A97" s="73"/>
      <c r="B97" s="56"/>
      <c r="C97" s="56"/>
      <c r="D97" s="56"/>
      <c r="E97" s="56"/>
      <c r="F97" s="56"/>
      <c r="G97" s="56"/>
      <c r="H97" s="56"/>
      <c r="I97" s="56"/>
      <c r="J97" s="73"/>
      <c r="K97" s="73"/>
      <c r="L97" s="46"/>
      <c r="M97" s="46"/>
      <c r="N97" s="46"/>
      <c r="O97" s="46"/>
      <c r="P97" s="56"/>
    </row>
    <row r="98" spans="1:23" s="58" customFormat="1" x14ac:dyDescent="0.2">
      <c r="A98" s="73"/>
      <c r="B98" s="56"/>
      <c r="C98" s="56"/>
      <c r="D98" s="56"/>
      <c r="E98" s="56"/>
      <c r="F98" s="56"/>
      <c r="G98" s="56"/>
      <c r="H98" s="56"/>
      <c r="I98" s="56"/>
      <c r="J98" s="73"/>
      <c r="K98" s="73"/>
      <c r="L98" s="46"/>
      <c r="M98" s="46"/>
      <c r="N98" s="46"/>
      <c r="O98" s="46"/>
      <c r="P98" s="56"/>
    </row>
    <row r="99" spans="1:23" s="58" customFormat="1" x14ac:dyDescent="0.2">
      <c r="A99" s="73"/>
      <c r="B99" s="56"/>
      <c r="C99" s="56"/>
      <c r="D99" s="56"/>
      <c r="E99" s="56"/>
      <c r="F99" s="56"/>
      <c r="G99" s="56"/>
      <c r="H99" s="56"/>
      <c r="I99" s="56"/>
      <c r="J99" s="73"/>
      <c r="K99" s="73"/>
      <c r="L99" s="46"/>
      <c r="M99" s="46"/>
      <c r="N99" s="46"/>
      <c r="O99" s="46"/>
      <c r="P99" s="56"/>
    </row>
    <row r="100" spans="1:23" s="58" customFormat="1" x14ac:dyDescent="0.2">
      <c r="A100" s="73"/>
      <c r="B100" s="56"/>
      <c r="C100" s="56"/>
      <c r="D100" s="56"/>
      <c r="E100" s="56"/>
      <c r="F100" s="56"/>
      <c r="G100" s="56"/>
      <c r="H100" s="56"/>
      <c r="I100" s="56"/>
      <c r="J100" s="73"/>
      <c r="K100" s="73"/>
      <c r="L100" s="46"/>
      <c r="M100" s="46"/>
      <c r="N100" s="46"/>
      <c r="O100" s="46"/>
      <c r="P100" s="56"/>
    </row>
    <row r="101" spans="1:23" s="58" customFormat="1" x14ac:dyDescent="0.2">
      <c r="A101" s="73"/>
      <c r="B101" s="56"/>
      <c r="C101" s="56"/>
      <c r="D101" s="56"/>
      <c r="E101" s="56"/>
      <c r="F101" s="56"/>
      <c r="G101" s="56"/>
      <c r="H101" s="56"/>
      <c r="I101" s="56"/>
      <c r="J101" s="73"/>
      <c r="K101" s="73"/>
      <c r="L101" s="46"/>
      <c r="M101" s="46"/>
      <c r="N101" s="46"/>
      <c r="O101" s="46"/>
      <c r="P101" s="56"/>
    </row>
    <row r="102" spans="1:23" s="58" customFormat="1" x14ac:dyDescent="0.2">
      <c r="A102" s="73"/>
      <c r="B102" s="56"/>
      <c r="C102" s="56"/>
      <c r="D102" s="56"/>
      <c r="E102" s="56"/>
      <c r="F102" s="56"/>
      <c r="G102" s="56"/>
      <c r="H102" s="56"/>
      <c r="I102" s="56"/>
      <c r="J102" s="73"/>
      <c r="K102" s="73"/>
      <c r="L102" s="46"/>
      <c r="M102" s="46"/>
      <c r="N102" s="46"/>
      <c r="O102" s="46"/>
      <c r="P102" s="56"/>
    </row>
    <row r="103" spans="1:23" s="61" customFormat="1" x14ac:dyDescent="0.2">
      <c r="A103" s="73"/>
      <c r="B103" s="56"/>
      <c r="C103" s="56"/>
      <c r="D103" s="56"/>
      <c r="E103" s="56"/>
      <c r="F103" s="56"/>
      <c r="G103" s="56"/>
      <c r="H103" s="56"/>
      <c r="I103" s="56"/>
      <c r="J103" s="73"/>
      <c r="K103" s="73"/>
      <c r="L103" s="46"/>
      <c r="M103" s="46"/>
      <c r="N103" s="46"/>
      <c r="O103" s="46"/>
      <c r="P103" s="56"/>
    </row>
    <row r="104" spans="1:23" s="58" customFormat="1" x14ac:dyDescent="0.2">
      <c r="A104" s="73"/>
      <c r="B104" s="56"/>
      <c r="C104" s="56"/>
      <c r="D104" s="56"/>
      <c r="E104" s="56"/>
      <c r="F104" s="56"/>
      <c r="G104" s="56"/>
      <c r="H104" s="56"/>
      <c r="I104" s="56"/>
      <c r="J104" s="73"/>
      <c r="K104" s="73"/>
      <c r="L104" s="46"/>
      <c r="M104" s="46"/>
      <c r="N104" s="46"/>
      <c r="O104" s="46"/>
      <c r="P104" s="56"/>
    </row>
    <row r="105" spans="1:23" s="58" customFormat="1" x14ac:dyDescent="0.2">
      <c r="A105" s="73"/>
      <c r="B105" s="56"/>
      <c r="C105" s="56"/>
      <c r="D105" s="56"/>
      <c r="E105" s="56"/>
      <c r="F105" s="56"/>
      <c r="G105" s="56"/>
      <c r="H105" s="56"/>
      <c r="I105" s="56"/>
      <c r="J105" s="73"/>
      <c r="K105" s="73"/>
      <c r="L105" s="46"/>
      <c r="M105" s="46"/>
      <c r="N105" s="46"/>
      <c r="O105" s="46"/>
      <c r="P105" s="56"/>
    </row>
    <row r="106" spans="1:23" s="58" customFormat="1" x14ac:dyDescent="0.2">
      <c r="A106" s="73"/>
      <c r="B106" s="56"/>
      <c r="C106" s="56"/>
      <c r="D106" s="56"/>
      <c r="E106" s="56"/>
      <c r="F106" s="56"/>
      <c r="G106" s="56"/>
      <c r="H106" s="56"/>
      <c r="I106" s="56"/>
      <c r="J106" s="73"/>
      <c r="K106" s="73"/>
      <c r="L106" s="46"/>
      <c r="M106" s="46"/>
      <c r="N106" s="46"/>
      <c r="O106" s="46"/>
      <c r="P106" s="56"/>
    </row>
    <row r="107" spans="1:23" s="58" customFormat="1" x14ac:dyDescent="0.2">
      <c r="A107" s="73"/>
      <c r="B107" s="56"/>
      <c r="C107" s="56"/>
      <c r="D107" s="56"/>
      <c r="E107" s="56"/>
      <c r="F107" s="56"/>
      <c r="G107" s="56"/>
      <c r="H107" s="56"/>
      <c r="I107" s="56"/>
      <c r="J107" s="73"/>
      <c r="K107" s="73"/>
      <c r="L107" s="46"/>
      <c r="M107" s="46"/>
      <c r="N107" s="46"/>
      <c r="O107" s="46"/>
      <c r="P107" s="56"/>
    </row>
    <row r="108" spans="1:23" s="58" customFormat="1" x14ac:dyDescent="0.2">
      <c r="A108" s="73"/>
      <c r="B108" s="56"/>
      <c r="C108" s="56"/>
      <c r="D108" s="56"/>
      <c r="E108" s="56"/>
      <c r="F108" s="56"/>
      <c r="G108" s="56"/>
      <c r="H108" s="56"/>
      <c r="I108" s="56"/>
      <c r="J108" s="73"/>
      <c r="K108" s="73"/>
      <c r="L108" s="46"/>
      <c r="M108" s="46"/>
      <c r="N108" s="46"/>
      <c r="O108" s="46"/>
      <c r="P108" s="46"/>
      <c r="Q108" s="52"/>
    </row>
    <row r="109" spans="1:23" s="58" customFormat="1" x14ac:dyDescent="0.2">
      <c r="A109" s="74"/>
      <c r="J109" s="74"/>
      <c r="K109" s="74"/>
      <c r="L109" s="52"/>
      <c r="M109" s="52"/>
      <c r="N109" s="52"/>
      <c r="O109" s="52"/>
      <c r="P109" s="52"/>
      <c r="Q109" s="52"/>
    </row>
    <row r="110" spans="1:23" s="61" customFormat="1" x14ac:dyDescent="0.2">
      <c r="A110" s="74"/>
      <c r="B110" s="58"/>
      <c r="C110" s="58"/>
      <c r="D110" s="58"/>
      <c r="E110" s="58"/>
      <c r="F110" s="58"/>
      <c r="G110" s="58"/>
      <c r="H110" s="58"/>
      <c r="I110" s="58"/>
      <c r="J110" s="74"/>
      <c r="K110" s="74"/>
      <c r="L110" s="52"/>
      <c r="M110" s="52"/>
      <c r="N110" s="52"/>
      <c r="O110" s="52"/>
      <c r="P110" s="52"/>
      <c r="Q110" s="52"/>
    </row>
    <row r="111" spans="1:23" s="12" customForma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52"/>
      <c r="M111" s="52"/>
      <c r="N111" s="4"/>
      <c r="O111" s="4"/>
      <c r="P111" s="4"/>
      <c r="Q111" s="4"/>
      <c r="R111" s="2"/>
      <c r="S111" s="2"/>
      <c r="T111" s="2"/>
      <c r="U111" s="2"/>
      <c r="V111" s="2"/>
      <c r="W111" s="2"/>
    </row>
    <row r="112" spans="1:23" s="12" customForma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52"/>
      <c r="M112" s="52"/>
      <c r="N112" s="4"/>
      <c r="O112" s="4"/>
      <c r="P112" s="4"/>
      <c r="Q112" s="4"/>
      <c r="R112" s="2"/>
      <c r="S112" s="2"/>
      <c r="T112" s="2"/>
      <c r="U112" s="2"/>
      <c r="V112" s="2"/>
      <c r="W112" s="2"/>
    </row>
    <row r="113" spans="1:23" s="12" customForma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52"/>
      <c r="M113" s="52"/>
      <c r="N113" s="4"/>
      <c r="O113" s="4"/>
      <c r="P113" s="4"/>
      <c r="Q113" s="4"/>
      <c r="R113" s="2"/>
      <c r="S113" s="2"/>
      <c r="T113" s="2"/>
      <c r="U113" s="2"/>
      <c r="V113" s="2"/>
      <c r="W113" s="2"/>
    </row>
    <row r="114" spans="1:23" s="12" customForma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52"/>
      <c r="M114" s="52"/>
      <c r="N114" s="4"/>
      <c r="O114" s="4"/>
      <c r="P114" s="4"/>
      <c r="Q114" s="4"/>
      <c r="R114" s="2"/>
      <c r="S114" s="2"/>
      <c r="T114" s="2"/>
      <c r="U114" s="2"/>
      <c r="V114" s="2"/>
      <c r="W114" s="2"/>
    </row>
    <row r="115" spans="1:23" s="12" customForma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52"/>
      <c r="M115" s="52"/>
      <c r="N115" s="4"/>
      <c r="O115" s="4"/>
      <c r="P115" s="4"/>
      <c r="Q115" s="4"/>
      <c r="R115" s="2"/>
      <c r="S115" s="2"/>
      <c r="T115" s="2"/>
      <c r="U115" s="2"/>
      <c r="V115" s="2"/>
      <c r="W115" s="2"/>
    </row>
    <row r="116" spans="1:23" s="12" customForma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52"/>
      <c r="M116" s="52"/>
      <c r="N116" s="4"/>
      <c r="O116" s="4"/>
      <c r="P116" s="4"/>
      <c r="Q116" s="4"/>
      <c r="R116" s="2"/>
      <c r="S116" s="2"/>
      <c r="T116" s="2"/>
      <c r="U116" s="2"/>
      <c r="V116" s="2"/>
      <c r="W116" s="2"/>
    </row>
    <row r="117" spans="1:23" s="12" customForma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52"/>
      <c r="M117" s="52"/>
      <c r="N117" s="4"/>
      <c r="O117" s="4"/>
      <c r="P117" s="4"/>
      <c r="Q117" s="4"/>
      <c r="R117" s="2"/>
      <c r="S117" s="2"/>
      <c r="T117" s="2"/>
      <c r="U117" s="2"/>
      <c r="V117" s="2"/>
      <c r="W117" s="2"/>
    </row>
    <row r="118" spans="1:23" s="12" customForma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52"/>
      <c r="M118" s="52"/>
      <c r="N118" s="4"/>
      <c r="O118" s="4"/>
      <c r="P118" s="4"/>
      <c r="Q118" s="4"/>
      <c r="R118" s="2"/>
      <c r="S118" s="2"/>
      <c r="T118" s="2"/>
      <c r="U118" s="2"/>
      <c r="V118" s="2"/>
      <c r="W118" s="2"/>
    </row>
    <row r="119" spans="1:23" s="12" customForma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52"/>
      <c r="M119" s="52"/>
      <c r="N119" s="4"/>
      <c r="O119" s="4"/>
      <c r="P119" s="4"/>
      <c r="Q119" s="4"/>
      <c r="R119" s="2"/>
      <c r="S119" s="2"/>
      <c r="T119" s="2"/>
      <c r="U119" s="2"/>
      <c r="V119" s="2"/>
      <c r="W119" s="2"/>
    </row>
    <row r="120" spans="1:23" s="10" customForma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52"/>
      <c r="M120" s="52"/>
      <c r="N120" s="4"/>
      <c r="O120" s="4"/>
      <c r="P120" s="4"/>
      <c r="Q120" s="4"/>
    </row>
    <row r="124" spans="1:23" s="12" customForma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52"/>
      <c r="M124" s="52"/>
      <c r="N124" s="4"/>
      <c r="O124" s="4"/>
      <c r="P124" s="4"/>
      <c r="Q124" s="4"/>
    </row>
    <row r="130" spans="1:17" s="10" customForma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52"/>
      <c r="M130" s="52"/>
      <c r="N130" s="4"/>
      <c r="O130" s="4"/>
      <c r="P130" s="4"/>
      <c r="Q130" s="4"/>
    </row>
    <row r="182" spans="1:17" s="9" customForma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52"/>
      <c r="M182" s="52"/>
      <c r="N182" s="4"/>
      <c r="O182" s="4"/>
      <c r="P182" s="4"/>
      <c r="Q182" s="4"/>
    </row>
    <row r="189" spans="1:17" s="13" customFormat="1" ht="15.75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52"/>
      <c r="M189" s="52"/>
      <c r="N189" s="4"/>
      <c r="O189" s="4"/>
      <c r="P189" s="4"/>
      <c r="Q189" s="4"/>
    </row>
    <row r="190" spans="1:17" s="13" customFormat="1" ht="15.75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52"/>
      <c r="M190" s="52"/>
      <c r="N190" s="4"/>
      <c r="O190" s="4"/>
      <c r="P190" s="4"/>
      <c r="Q190" s="4"/>
    </row>
    <row r="207" spans="1:13" s="4" customForma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52"/>
      <c r="M207" s="52"/>
    </row>
    <row r="208" spans="1:13" s="4" customForma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52"/>
      <c r="M208" s="52"/>
    </row>
    <row r="209" spans="1:17" s="4" customForma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52"/>
      <c r="M209" s="52"/>
    </row>
    <row r="210" spans="1:17" s="4" customForma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52"/>
      <c r="M210" s="52"/>
    </row>
    <row r="211" spans="1:17" s="4" customForma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52"/>
      <c r="M211" s="52"/>
    </row>
    <row r="212" spans="1:17" s="13" customFormat="1" ht="15.75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52"/>
      <c r="M212" s="52"/>
      <c r="N212" s="4"/>
      <c r="O212" s="4"/>
      <c r="P212" s="4"/>
      <c r="Q212" s="4"/>
    </row>
    <row r="213" spans="1:17" s="4" customForma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52"/>
      <c r="M213" s="52"/>
    </row>
    <row r="214" spans="1:17" s="4" customForma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52"/>
      <c r="M214" s="52"/>
    </row>
    <row r="215" spans="1:17" s="4" customForma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52"/>
      <c r="M215" s="52"/>
    </row>
    <row r="216" spans="1:17" s="4" customForma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52"/>
      <c r="M216" s="52"/>
    </row>
  </sheetData>
  <autoFilter ref="A1:A216"/>
  <mergeCells count="20">
    <mergeCell ref="A8:O8"/>
    <mergeCell ref="A10:O10"/>
    <mergeCell ref="A84:E84"/>
    <mergeCell ref="O17:O19"/>
    <mergeCell ref="B17:I17"/>
    <mergeCell ref="H18:I18"/>
    <mergeCell ref="J17:J19"/>
    <mergeCell ref="C18:G18"/>
    <mergeCell ref="L17:L19"/>
    <mergeCell ref="M17:M19"/>
    <mergeCell ref="N17:N19"/>
    <mergeCell ref="A12:C12"/>
    <mergeCell ref="A17:A19"/>
    <mergeCell ref="K17:K19"/>
    <mergeCell ref="B18:B19"/>
    <mergeCell ref="L1:O1"/>
    <mergeCell ref="L2:O2"/>
    <mergeCell ref="L3:O3"/>
    <mergeCell ref="L5:O5"/>
    <mergeCell ref="L4:O4"/>
  </mergeCells>
  <phoneticPr fontId="0" type="noConversion"/>
  <pageMargins left="0.24" right="0.28000000000000003" top="0.39" bottom="0.28000000000000003" header="0.25" footer="0.19"/>
  <pageSetup paperSize="9" scale="3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User77</cp:lastModifiedBy>
  <cp:lastPrinted>2020-12-16T08:09:13Z</cp:lastPrinted>
  <dcterms:created xsi:type="dcterms:W3CDTF">2016-10-20T11:21:30Z</dcterms:created>
  <dcterms:modified xsi:type="dcterms:W3CDTF">2020-12-17T13:17:41Z</dcterms:modified>
</cp:coreProperties>
</file>